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115" windowHeight="6855"/>
  </bookViews>
  <sheets>
    <sheet name="CHICKEN" sheetId="1" r:id="rId1"/>
    <sheet name="RIBS" sheetId="2" r:id="rId2"/>
    <sheet name="PORK" sheetId="3" r:id="rId3"/>
    <sheet name="BRISKET" sheetId="4" r:id="rId4"/>
    <sheet name="TOTAL" sheetId="5" r:id="rId5"/>
    <sheet name="TEAMS" sheetId="6" r:id="rId6"/>
  </sheets>
  <calcPr calcId="145621"/>
</workbook>
</file>

<file path=xl/calcChain.xml><?xml version="1.0" encoding="utf-8"?>
<calcChain xmlns="http://schemas.openxmlformats.org/spreadsheetml/2006/main">
  <c r="E10" i="5" l="1"/>
  <c r="C10" i="5"/>
  <c r="F39" i="4"/>
  <c r="G39" i="4" s="1"/>
  <c r="I39" i="4" s="1"/>
  <c r="F39" i="5" s="1"/>
  <c r="D39" i="4"/>
  <c r="E39" i="4" s="1"/>
  <c r="B39" i="4"/>
  <c r="C39" i="4" s="1"/>
  <c r="G38" i="4"/>
  <c r="I38" i="4" s="1"/>
  <c r="F38" i="5" s="1"/>
  <c r="F38" i="4"/>
  <c r="E38" i="4"/>
  <c r="D38" i="4"/>
  <c r="C38" i="4"/>
  <c r="B38" i="4"/>
  <c r="F37" i="4"/>
  <c r="G37" i="4" s="1"/>
  <c r="D37" i="4"/>
  <c r="E37" i="4" s="1"/>
  <c r="B37" i="4"/>
  <c r="C37" i="4" s="1"/>
  <c r="F36" i="4"/>
  <c r="G36" i="4" s="1"/>
  <c r="E36" i="4"/>
  <c r="D36" i="4"/>
  <c r="C36" i="4"/>
  <c r="B36" i="4"/>
  <c r="F35" i="4"/>
  <c r="G35" i="4" s="1"/>
  <c r="E35" i="4"/>
  <c r="D35" i="4"/>
  <c r="B35" i="4"/>
  <c r="C35" i="4" s="1"/>
  <c r="G34" i="4"/>
  <c r="I34" i="4" s="1"/>
  <c r="F34" i="5" s="1"/>
  <c r="F34" i="4"/>
  <c r="D34" i="4"/>
  <c r="E34" i="4" s="1"/>
  <c r="C34" i="4"/>
  <c r="B34" i="4"/>
  <c r="I33" i="4"/>
  <c r="F33" i="5" s="1"/>
  <c r="F33" i="4"/>
  <c r="G33" i="4" s="1"/>
  <c r="D33" i="4"/>
  <c r="E33" i="4" s="1"/>
  <c r="C33" i="4"/>
  <c r="B33" i="4"/>
  <c r="G32" i="4"/>
  <c r="F32" i="4"/>
  <c r="E32" i="4"/>
  <c r="D32" i="4"/>
  <c r="B32" i="4"/>
  <c r="C32" i="4" s="1"/>
  <c r="F31" i="4"/>
  <c r="G31" i="4" s="1"/>
  <c r="I31" i="4" s="1"/>
  <c r="F31" i="5" s="1"/>
  <c r="D31" i="4"/>
  <c r="E31" i="4" s="1"/>
  <c r="B31" i="4"/>
  <c r="C31" i="4" s="1"/>
  <c r="G30" i="4"/>
  <c r="I30" i="4" s="1"/>
  <c r="F30" i="5" s="1"/>
  <c r="F30" i="4"/>
  <c r="E30" i="4"/>
  <c r="D30" i="4"/>
  <c r="C30" i="4"/>
  <c r="B30" i="4"/>
  <c r="F29" i="4"/>
  <c r="G29" i="4" s="1"/>
  <c r="I29" i="4" s="1"/>
  <c r="F29" i="5" s="1"/>
  <c r="D29" i="4"/>
  <c r="E29" i="4" s="1"/>
  <c r="B29" i="4"/>
  <c r="C29" i="4" s="1"/>
  <c r="F28" i="4"/>
  <c r="G28" i="4" s="1"/>
  <c r="I28" i="4" s="1"/>
  <c r="F28" i="5" s="1"/>
  <c r="E28" i="4"/>
  <c r="D28" i="4"/>
  <c r="C28" i="4"/>
  <c r="B28" i="4"/>
  <c r="F27" i="4"/>
  <c r="G27" i="4" s="1"/>
  <c r="I27" i="4" s="1"/>
  <c r="F27" i="5" s="1"/>
  <c r="E27" i="4"/>
  <c r="D27" i="4"/>
  <c r="B27" i="4"/>
  <c r="C27" i="4" s="1"/>
  <c r="G26" i="4"/>
  <c r="I26" i="4" s="1"/>
  <c r="F26" i="5" s="1"/>
  <c r="F26" i="4"/>
  <c r="D26" i="4"/>
  <c r="E26" i="4" s="1"/>
  <c r="C26" i="4"/>
  <c r="B26" i="4"/>
  <c r="I25" i="4"/>
  <c r="F25" i="5" s="1"/>
  <c r="F25" i="4"/>
  <c r="G25" i="4" s="1"/>
  <c r="D25" i="4"/>
  <c r="E25" i="4" s="1"/>
  <c r="C25" i="4"/>
  <c r="B25" i="4"/>
  <c r="G24" i="4"/>
  <c r="F24" i="4"/>
  <c r="E24" i="4"/>
  <c r="D24" i="4"/>
  <c r="B24" i="4"/>
  <c r="C24" i="4" s="1"/>
  <c r="F23" i="4"/>
  <c r="G23" i="4" s="1"/>
  <c r="I23" i="4" s="1"/>
  <c r="F23" i="5" s="1"/>
  <c r="D23" i="4"/>
  <c r="E23" i="4" s="1"/>
  <c r="B23" i="4"/>
  <c r="C23" i="4" s="1"/>
  <c r="G22" i="4"/>
  <c r="I22" i="4" s="1"/>
  <c r="F22" i="5" s="1"/>
  <c r="H22" i="5" s="1"/>
  <c r="F22" i="4"/>
  <c r="E22" i="4"/>
  <c r="D22" i="4"/>
  <c r="C22" i="4"/>
  <c r="B22" i="4"/>
  <c r="F21" i="4"/>
  <c r="G21" i="4" s="1"/>
  <c r="D21" i="4"/>
  <c r="E21" i="4" s="1"/>
  <c r="B21" i="4"/>
  <c r="C21" i="4" s="1"/>
  <c r="F20" i="4"/>
  <c r="G20" i="4" s="1"/>
  <c r="I20" i="4" s="1"/>
  <c r="F20" i="5" s="1"/>
  <c r="E20" i="4"/>
  <c r="D20" i="4"/>
  <c r="C20" i="4"/>
  <c r="B20" i="4"/>
  <c r="F19" i="4"/>
  <c r="G19" i="4" s="1"/>
  <c r="E19" i="4"/>
  <c r="D19" i="4"/>
  <c r="B19" i="4"/>
  <c r="C19" i="4" s="1"/>
  <c r="G18" i="4"/>
  <c r="I18" i="4" s="1"/>
  <c r="F18" i="5" s="1"/>
  <c r="F18" i="4"/>
  <c r="D18" i="4"/>
  <c r="E18" i="4" s="1"/>
  <c r="C18" i="4"/>
  <c r="B18" i="4"/>
  <c r="I17" i="4"/>
  <c r="F17" i="5" s="1"/>
  <c r="F17" i="4"/>
  <c r="G17" i="4" s="1"/>
  <c r="D17" i="4"/>
  <c r="E17" i="4" s="1"/>
  <c r="C17" i="4"/>
  <c r="B17" i="4"/>
  <c r="G16" i="4"/>
  <c r="F16" i="4"/>
  <c r="E16" i="4"/>
  <c r="D16" i="4"/>
  <c r="B16" i="4"/>
  <c r="C16" i="4" s="1"/>
  <c r="F15" i="4"/>
  <c r="G15" i="4" s="1"/>
  <c r="I15" i="4" s="1"/>
  <c r="F15" i="5" s="1"/>
  <c r="D15" i="4"/>
  <c r="E15" i="4" s="1"/>
  <c r="B15" i="4"/>
  <c r="C15" i="4" s="1"/>
  <c r="G14" i="4"/>
  <c r="I14" i="4" s="1"/>
  <c r="F14" i="5" s="1"/>
  <c r="F14" i="4"/>
  <c r="E14" i="4"/>
  <c r="D14" i="4"/>
  <c r="C14" i="4"/>
  <c r="B14" i="4"/>
  <c r="F13" i="4"/>
  <c r="G13" i="4" s="1"/>
  <c r="I13" i="4" s="1"/>
  <c r="F13" i="5" s="1"/>
  <c r="D13" i="4"/>
  <c r="E13" i="4" s="1"/>
  <c r="B13" i="4"/>
  <c r="C13" i="4" s="1"/>
  <c r="F12" i="4"/>
  <c r="G12" i="4" s="1"/>
  <c r="I12" i="4" s="1"/>
  <c r="F12" i="5" s="1"/>
  <c r="E12" i="4"/>
  <c r="D12" i="4"/>
  <c r="C12" i="4"/>
  <c r="B12" i="4"/>
  <c r="F11" i="4"/>
  <c r="G11" i="4" s="1"/>
  <c r="I11" i="4" s="1"/>
  <c r="F11" i="5" s="1"/>
  <c r="E11" i="4"/>
  <c r="D11" i="4"/>
  <c r="B11" i="4"/>
  <c r="C11" i="4" s="1"/>
  <c r="G10" i="4"/>
  <c r="I10" i="4" s="1"/>
  <c r="F10" i="5" s="1"/>
  <c r="F10" i="4"/>
  <c r="D10" i="4"/>
  <c r="E10" i="4" s="1"/>
  <c r="C10" i="4"/>
  <c r="B10" i="4"/>
  <c r="I9" i="4"/>
  <c r="F9" i="5" s="1"/>
  <c r="F9" i="4"/>
  <c r="G9" i="4" s="1"/>
  <c r="D9" i="4"/>
  <c r="E9" i="4" s="1"/>
  <c r="C9" i="4"/>
  <c r="B9" i="4"/>
  <c r="G8" i="4"/>
  <c r="F8" i="4"/>
  <c r="E8" i="4"/>
  <c r="D8" i="4"/>
  <c r="B8" i="4"/>
  <c r="C8" i="4" s="1"/>
  <c r="F7" i="4"/>
  <c r="G7" i="4" s="1"/>
  <c r="I7" i="4" s="1"/>
  <c r="F7" i="5" s="1"/>
  <c r="D7" i="4"/>
  <c r="E7" i="4" s="1"/>
  <c r="C7" i="4"/>
  <c r="B7" i="4"/>
  <c r="G6" i="4"/>
  <c r="I6" i="4" s="1"/>
  <c r="F6" i="5" s="1"/>
  <c r="F6" i="4"/>
  <c r="E6" i="4"/>
  <c r="D6" i="4"/>
  <c r="C6" i="4"/>
  <c r="B6" i="4"/>
  <c r="F5" i="4"/>
  <c r="G5" i="4" s="1"/>
  <c r="D5" i="4"/>
  <c r="E5" i="4" s="1"/>
  <c r="B5" i="4"/>
  <c r="C5" i="4" s="1"/>
  <c r="F4" i="4"/>
  <c r="G4" i="4" s="1"/>
  <c r="E4" i="4"/>
  <c r="D4" i="4"/>
  <c r="C4" i="4"/>
  <c r="B4" i="4"/>
  <c r="I3" i="4"/>
  <c r="F3" i="5" s="1"/>
  <c r="G3" i="4"/>
  <c r="F3" i="4"/>
  <c r="D3" i="4"/>
  <c r="E3" i="4" s="1"/>
  <c r="B3" i="4"/>
  <c r="C3" i="4" s="1"/>
  <c r="G39" i="3"/>
  <c r="F39" i="3"/>
  <c r="D39" i="3"/>
  <c r="E39" i="3" s="1"/>
  <c r="C39" i="3"/>
  <c r="B39" i="3"/>
  <c r="F38" i="3"/>
  <c r="G38" i="3" s="1"/>
  <c r="I38" i="3" s="1"/>
  <c r="E38" i="5" s="1"/>
  <c r="E38" i="3"/>
  <c r="D38" i="3"/>
  <c r="B38" i="3"/>
  <c r="C38" i="3" s="1"/>
  <c r="G37" i="3"/>
  <c r="I37" i="3" s="1"/>
  <c r="E37" i="5" s="1"/>
  <c r="F37" i="3"/>
  <c r="E37" i="3"/>
  <c r="D37" i="3"/>
  <c r="B37" i="3"/>
  <c r="C37" i="3" s="1"/>
  <c r="F36" i="3"/>
  <c r="G36" i="3" s="1"/>
  <c r="I36" i="3" s="1"/>
  <c r="E36" i="5" s="1"/>
  <c r="D36" i="3"/>
  <c r="E36" i="3" s="1"/>
  <c r="C36" i="3"/>
  <c r="B36" i="3"/>
  <c r="G35" i="3"/>
  <c r="I35" i="3" s="1"/>
  <c r="E35" i="5" s="1"/>
  <c r="F35" i="3"/>
  <c r="E35" i="3"/>
  <c r="D35" i="3"/>
  <c r="C35" i="3"/>
  <c r="B35" i="3"/>
  <c r="G34" i="3"/>
  <c r="F34" i="3"/>
  <c r="D34" i="3"/>
  <c r="E34" i="3" s="1"/>
  <c r="B34" i="3"/>
  <c r="C34" i="3" s="1"/>
  <c r="F33" i="3"/>
  <c r="G33" i="3" s="1"/>
  <c r="E33" i="3"/>
  <c r="D33" i="3"/>
  <c r="C33" i="3"/>
  <c r="B33" i="3"/>
  <c r="G32" i="3"/>
  <c r="F32" i="3"/>
  <c r="D32" i="3"/>
  <c r="E32" i="3" s="1"/>
  <c r="B32" i="3"/>
  <c r="C32" i="3" s="1"/>
  <c r="G31" i="3"/>
  <c r="I31" i="3" s="1"/>
  <c r="E31" i="5" s="1"/>
  <c r="F31" i="3"/>
  <c r="D31" i="3"/>
  <c r="E31" i="3" s="1"/>
  <c r="C31" i="3"/>
  <c r="B31" i="3"/>
  <c r="F30" i="3"/>
  <c r="G30" i="3" s="1"/>
  <c r="I30" i="3" s="1"/>
  <c r="E30" i="5" s="1"/>
  <c r="E30" i="3"/>
  <c r="D30" i="3"/>
  <c r="C30" i="3"/>
  <c r="B30" i="3"/>
  <c r="G29" i="3"/>
  <c r="F29" i="3"/>
  <c r="E29" i="3"/>
  <c r="D29" i="3"/>
  <c r="B29" i="3"/>
  <c r="C29" i="3" s="1"/>
  <c r="I28" i="3"/>
  <c r="E28" i="5" s="1"/>
  <c r="F28" i="3"/>
  <c r="G28" i="3" s="1"/>
  <c r="D28" i="3"/>
  <c r="E28" i="3" s="1"/>
  <c r="C28" i="3"/>
  <c r="B28" i="3"/>
  <c r="G27" i="3"/>
  <c r="F27" i="3"/>
  <c r="E27" i="3"/>
  <c r="D27" i="3"/>
  <c r="C27" i="3"/>
  <c r="B27" i="3"/>
  <c r="G26" i="3"/>
  <c r="F26" i="3"/>
  <c r="D26" i="3"/>
  <c r="E26" i="3" s="1"/>
  <c r="B26" i="3"/>
  <c r="C26" i="3" s="1"/>
  <c r="F25" i="3"/>
  <c r="G25" i="3" s="1"/>
  <c r="I25" i="3" s="1"/>
  <c r="E25" i="5" s="1"/>
  <c r="E25" i="3"/>
  <c r="D25" i="3"/>
  <c r="C25" i="3"/>
  <c r="B25" i="3"/>
  <c r="G24" i="3"/>
  <c r="F24" i="3"/>
  <c r="E24" i="3"/>
  <c r="I24" i="3" s="1"/>
  <c r="E24" i="5" s="1"/>
  <c r="D24" i="3"/>
  <c r="B24" i="3"/>
  <c r="C24" i="3" s="1"/>
  <c r="G23" i="3"/>
  <c r="I23" i="3" s="1"/>
  <c r="E23" i="5" s="1"/>
  <c r="F23" i="3"/>
  <c r="D23" i="3"/>
  <c r="E23" i="3" s="1"/>
  <c r="C23" i="3"/>
  <c r="B23" i="3"/>
  <c r="I22" i="3"/>
  <c r="E22" i="5" s="1"/>
  <c r="F22" i="3"/>
  <c r="G22" i="3" s="1"/>
  <c r="E22" i="3"/>
  <c r="D22" i="3"/>
  <c r="C22" i="3"/>
  <c r="B22" i="3"/>
  <c r="G21" i="3"/>
  <c r="F21" i="3"/>
  <c r="E21" i="3"/>
  <c r="D21" i="3"/>
  <c r="B21" i="3"/>
  <c r="C21" i="3" s="1"/>
  <c r="I20" i="3"/>
  <c r="E20" i="5" s="1"/>
  <c r="F20" i="3"/>
  <c r="G20" i="3" s="1"/>
  <c r="D20" i="3"/>
  <c r="E20" i="3" s="1"/>
  <c r="C20" i="3"/>
  <c r="B20" i="3"/>
  <c r="I19" i="3"/>
  <c r="E19" i="5" s="1"/>
  <c r="G19" i="3"/>
  <c r="F19" i="3"/>
  <c r="E19" i="3"/>
  <c r="D19" i="3"/>
  <c r="C19" i="3"/>
  <c r="B19" i="3"/>
  <c r="F18" i="3"/>
  <c r="G18" i="3" s="1"/>
  <c r="I18" i="3" s="1"/>
  <c r="E18" i="5" s="1"/>
  <c r="D18" i="3"/>
  <c r="E18" i="3" s="1"/>
  <c r="B18" i="3"/>
  <c r="C18" i="3" s="1"/>
  <c r="F17" i="3"/>
  <c r="G17" i="3" s="1"/>
  <c r="I17" i="3" s="1"/>
  <c r="E17" i="5" s="1"/>
  <c r="E17" i="3"/>
  <c r="D17" i="3"/>
  <c r="C17" i="3"/>
  <c r="B17" i="3"/>
  <c r="I16" i="3"/>
  <c r="E16" i="5" s="1"/>
  <c r="G16" i="3"/>
  <c r="F16" i="3"/>
  <c r="E16" i="3"/>
  <c r="D16" i="3"/>
  <c r="B16" i="3"/>
  <c r="C16" i="3" s="1"/>
  <c r="G15" i="3"/>
  <c r="F15" i="3"/>
  <c r="D15" i="3"/>
  <c r="E15" i="3" s="1"/>
  <c r="C15" i="3"/>
  <c r="B15" i="3"/>
  <c r="F14" i="3"/>
  <c r="G14" i="3" s="1"/>
  <c r="E14" i="3"/>
  <c r="D14" i="3"/>
  <c r="C14" i="3"/>
  <c r="I14" i="3" s="1"/>
  <c r="E14" i="5" s="1"/>
  <c r="B14" i="3"/>
  <c r="G13" i="3"/>
  <c r="F13" i="3"/>
  <c r="E13" i="3"/>
  <c r="D13" i="3"/>
  <c r="B13" i="3"/>
  <c r="C13" i="3" s="1"/>
  <c r="F12" i="3"/>
  <c r="G12" i="3" s="1"/>
  <c r="D12" i="3"/>
  <c r="E12" i="3" s="1"/>
  <c r="C12" i="3"/>
  <c r="B12" i="3"/>
  <c r="G11" i="3"/>
  <c r="F11" i="3"/>
  <c r="E11" i="3"/>
  <c r="D11" i="3"/>
  <c r="C11" i="3"/>
  <c r="I11" i="3" s="1"/>
  <c r="E11" i="5" s="1"/>
  <c r="B11" i="3"/>
  <c r="F10" i="3"/>
  <c r="G10" i="3" s="1"/>
  <c r="I10" i="3" s="1"/>
  <c r="D10" i="3"/>
  <c r="E10" i="3" s="1"/>
  <c r="B10" i="3"/>
  <c r="C10" i="3" s="1"/>
  <c r="F9" i="3"/>
  <c r="G9" i="3" s="1"/>
  <c r="E9" i="3"/>
  <c r="D9" i="3"/>
  <c r="C9" i="3"/>
  <c r="B9" i="3"/>
  <c r="G8" i="3"/>
  <c r="F8" i="3"/>
  <c r="D8" i="3"/>
  <c r="E8" i="3" s="1"/>
  <c r="B8" i="3"/>
  <c r="C8" i="3" s="1"/>
  <c r="G7" i="3"/>
  <c r="F7" i="3"/>
  <c r="D7" i="3"/>
  <c r="E7" i="3" s="1"/>
  <c r="C7" i="3"/>
  <c r="B7" i="3"/>
  <c r="F6" i="3"/>
  <c r="G6" i="3" s="1"/>
  <c r="E6" i="3"/>
  <c r="D6" i="3"/>
  <c r="B6" i="3"/>
  <c r="C6" i="3" s="1"/>
  <c r="G5" i="3"/>
  <c r="F5" i="3"/>
  <c r="E5" i="3"/>
  <c r="D5" i="3"/>
  <c r="B5" i="3"/>
  <c r="C5" i="3" s="1"/>
  <c r="F4" i="3"/>
  <c r="G4" i="3" s="1"/>
  <c r="D4" i="3"/>
  <c r="E4" i="3" s="1"/>
  <c r="I4" i="3" s="1"/>
  <c r="E4" i="5" s="1"/>
  <c r="C4" i="3"/>
  <c r="B4" i="3"/>
  <c r="G3" i="3"/>
  <c r="I3" i="3" s="1"/>
  <c r="E3" i="5" s="1"/>
  <c r="F3" i="3"/>
  <c r="E3" i="3"/>
  <c r="D3" i="3"/>
  <c r="C3" i="3"/>
  <c r="B3" i="3"/>
  <c r="F39" i="2"/>
  <c r="G39" i="2" s="1"/>
  <c r="I39" i="2" s="1"/>
  <c r="D39" i="5" s="1"/>
  <c r="D39" i="2"/>
  <c r="E39" i="2" s="1"/>
  <c r="B39" i="2"/>
  <c r="C39" i="2" s="1"/>
  <c r="F38" i="2"/>
  <c r="G38" i="2" s="1"/>
  <c r="I38" i="2" s="1"/>
  <c r="D38" i="5" s="1"/>
  <c r="E38" i="2"/>
  <c r="D38" i="2"/>
  <c r="C38" i="2"/>
  <c r="B38" i="2"/>
  <c r="G37" i="2"/>
  <c r="F37" i="2"/>
  <c r="E37" i="2"/>
  <c r="D37" i="2"/>
  <c r="B37" i="2"/>
  <c r="C37" i="2" s="1"/>
  <c r="I37" i="2" s="1"/>
  <c r="D37" i="5" s="1"/>
  <c r="G36" i="2"/>
  <c r="F36" i="2"/>
  <c r="D36" i="2"/>
  <c r="E36" i="2" s="1"/>
  <c r="C36" i="2"/>
  <c r="B36" i="2"/>
  <c r="F35" i="2"/>
  <c r="G35" i="2" s="1"/>
  <c r="E35" i="2"/>
  <c r="D35" i="2"/>
  <c r="B35" i="2"/>
  <c r="C35" i="2" s="1"/>
  <c r="I35" i="2" s="1"/>
  <c r="D35" i="5" s="1"/>
  <c r="G34" i="2"/>
  <c r="I34" i="2" s="1"/>
  <c r="D34" i="5" s="1"/>
  <c r="F34" i="2"/>
  <c r="E34" i="2"/>
  <c r="D34" i="2"/>
  <c r="B34" i="2"/>
  <c r="C34" i="2" s="1"/>
  <c r="F33" i="2"/>
  <c r="G33" i="2" s="1"/>
  <c r="D33" i="2"/>
  <c r="E33" i="2" s="1"/>
  <c r="I33" i="2" s="1"/>
  <c r="D33" i="5" s="1"/>
  <c r="C33" i="2"/>
  <c r="B33" i="2"/>
  <c r="G32" i="2"/>
  <c r="F32" i="2"/>
  <c r="E32" i="2"/>
  <c r="D32" i="2"/>
  <c r="C32" i="2"/>
  <c r="I32" i="2" s="1"/>
  <c r="D32" i="5" s="1"/>
  <c r="B32" i="2"/>
  <c r="G31" i="2"/>
  <c r="F31" i="2"/>
  <c r="D31" i="2"/>
  <c r="E31" i="2" s="1"/>
  <c r="B31" i="2"/>
  <c r="C31" i="2" s="1"/>
  <c r="F30" i="2"/>
  <c r="G30" i="2" s="1"/>
  <c r="E30" i="2"/>
  <c r="D30" i="2"/>
  <c r="C30" i="2"/>
  <c r="B30" i="2"/>
  <c r="G29" i="2"/>
  <c r="F29" i="2"/>
  <c r="E29" i="2"/>
  <c r="D29" i="2"/>
  <c r="B29" i="2"/>
  <c r="C29" i="2" s="1"/>
  <c r="I29" i="2" s="1"/>
  <c r="D29" i="5" s="1"/>
  <c r="G28" i="2"/>
  <c r="I28" i="2" s="1"/>
  <c r="D28" i="5" s="1"/>
  <c r="F28" i="2"/>
  <c r="D28" i="2"/>
  <c r="E28" i="2" s="1"/>
  <c r="C28" i="2"/>
  <c r="B28" i="2"/>
  <c r="F27" i="2"/>
  <c r="G27" i="2" s="1"/>
  <c r="E27" i="2"/>
  <c r="D27" i="2"/>
  <c r="C27" i="2"/>
  <c r="I27" i="2" s="1"/>
  <c r="D27" i="5" s="1"/>
  <c r="B27" i="2"/>
  <c r="G26" i="2"/>
  <c r="F26" i="2"/>
  <c r="E26" i="2"/>
  <c r="D26" i="2"/>
  <c r="B26" i="2"/>
  <c r="C26" i="2" s="1"/>
  <c r="F25" i="2"/>
  <c r="G25" i="2" s="1"/>
  <c r="I25" i="2" s="1"/>
  <c r="D25" i="5" s="1"/>
  <c r="D25" i="2"/>
  <c r="E25" i="2" s="1"/>
  <c r="C25" i="2"/>
  <c r="B25" i="2"/>
  <c r="G24" i="2"/>
  <c r="F24" i="2"/>
  <c r="E24" i="2"/>
  <c r="I24" i="2" s="1"/>
  <c r="D24" i="5" s="1"/>
  <c r="D24" i="2"/>
  <c r="C24" i="2"/>
  <c r="B24" i="2"/>
  <c r="G23" i="2"/>
  <c r="I23" i="2" s="1"/>
  <c r="D23" i="5" s="1"/>
  <c r="F23" i="2"/>
  <c r="D23" i="2"/>
  <c r="E23" i="2" s="1"/>
  <c r="B23" i="2"/>
  <c r="C23" i="2" s="1"/>
  <c r="F22" i="2"/>
  <c r="G22" i="2" s="1"/>
  <c r="I22" i="2" s="1"/>
  <c r="D22" i="5" s="1"/>
  <c r="E22" i="2"/>
  <c r="D22" i="2"/>
  <c r="C22" i="2"/>
  <c r="B22" i="2"/>
  <c r="G21" i="2"/>
  <c r="F21" i="2"/>
  <c r="E21" i="2"/>
  <c r="I21" i="2" s="1"/>
  <c r="D21" i="5" s="1"/>
  <c r="D21" i="2"/>
  <c r="B21" i="2"/>
  <c r="C21" i="2" s="1"/>
  <c r="G20" i="2"/>
  <c r="F20" i="2"/>
  <c r="D20" i="2"/>
  <c r="E20" i="2" s="1"/>
  <c r="C20" i="2"/>
  <c r="B20" i="2"/>
  <c r="I19" i="2"/>
  <c r="D19" i="5" s="1"/>
  <c r="F19" i="2"/>
  <c r="G19" i="2" s="1"/>
  <c r="E19" i="2"/>
  <c r="D19" i="2"/>
  <c r="C19" i="2"/>
  <c r="B19" i="2"/>
  <c r="G18" i="2"/>
  <c r="F18" i="2"/>
  <c r="E18" i="2"/>
  <c r="D18" i="2"/>
  <c r="B18" i="2"/>
  <c r="C18" i="2" s="1"/>
  <c r="F17" i="2"/>
  <c r="G17" i="2" s="1"/>
  <c r="I17" i="2" s="1"/>
  <c r="D17" i="5" s="1"/>
  <c r="D17" i="2"/>
  <c r="E17" i="2" s="1"/>
  <c r="C17" i="2"/>
  <c r="B17" i="2"/>
  <c r="G16" i="2"/>
  <c r="I16" i="2" s="1"/>
  <c r="D16" i="5" s="1"/>
  <c r="F16" i="2"/>
  <c r="E16" i="2"/>
  <c r="D16" i="2"/>
  <c r="C16" i="2"/>
  <c r="B16" i="2"/>
  <c r="F15" i="2"/>
  <c r="G15" i="2" s="1"/>
  <c r="D15" i="2"/>
  <c r="E15" i="2" s="1"/>
  <c r="B15" i="2"/>
  <c r="C15" i="2" s="1"/>
  <c r="F14" i="2"/>
  <c r="G14" i="2" s="1"/>
  <c r="E14" i="2"/>
  <c r="D14" i="2"/>
  <c r="C14" i="2"/>
  <c r="B14" i="2"/>
  <c r="I13" i="2"/>
  <c r="D13" i="5" s="1"/>
  <c r="G13" i="2"/>
  <c r="F13" i="2"/>
  <c r="D13" i="2"/>
  <c r="E13" i="2" s="1"/>
  <c r="B13" i="2"/>
  <c r="C13" i="2" s="1"/>
  <c r="G12" i="2"/>
  <c r="F12" i="2"/>
  <c r="D12" i="2"/>
  <c r="E12" i="2" s="1"/>
  <c r="C12" i="2"/>
  <c r="B12" i="2"/>
  <c r="F11" i="2"/>
  <c r="G11" i="2" s="1"/>
  <c r="I11" i="2" s="1"/>
  <c r="D11" i="5" s="1"/>
  <c r="E11" i="2"/>
  <c r="D11" i="2"/>
  <c r="B11" i="2"/>
  <c r="C11" i="2" s="1"/>
  <c r="G10" i="2"/>
  <c r="F10" i="2"/>
  <c r="D10" i="2"/>
  <c r="E10" i="2" s="1"/>
  <c r="B10" i="2"/>
  <c r="C10" i="2" s="1"/>
  <c r="F9" i="2"/>
  <c r="G9" i="2" s="1"/>
  <c r="I9" i="2" s="1"/>
  <c r="D9" i="5" s="1"/>
  <c r="D9" i="2"/>
  <c r="E9" i="2" s="1"/>
  <c r="C9" i="2"/>
  <c r="B9" i="2"/>
  <c r="G8" i="2"/>
  <c r="F8" i="2"/>
  <c r="E8" i="2"/>
  <c r="D8" i="2"/>
  <c r="C8" i="2"/>
  <c r="B8" i="2"/>
  <c r="G7" i="2"/>
  <c r="F7" i="2"/>
  <c r="D7" i="2"/>
  <c r="E7" i="2" s="1"/>
  <c r="B7" i="2"/>
  <c r="C7" i="2" s="1"/>
  <c r="F6" i="2"/>
  <c r="G6" i="2" s="1"/>
  <c r="E6" i="2"/>
  <c r="D6" i="2"/>
  <c r="C6" i="2"/>
  <c r="B6" i="2"/>
  <c r="G5" i="2"/>
  <c r="F5" i="2"/>
  <c r="D5" i="2"/>
  <c r="E5" i="2" s="1"/>
  <c r="I5" i="2" s="1"/>
  <c r="D5" i="5" s="1"/>
  <c r="B5" i="2"/>
  <c r="C5" i="2" s="1"/>
  <c r="G4" i="2"/>
  <c r="F4" i="2"/>
  <c r="D4" i="2"/>
  <c r="E4" i="2" s="1"/>
  <c r="C4" i="2"/>
  <c r="B4" i="2"/>
  <c r="F3" i="2"/>
  <c r="G3" i="2" s="1"/>
  <c r="E3" i="2"/>
  <c r="D3" i="2"/>
  <c r="B3" i="2"/>
  <c r="C3" i="2" s="1"/>
  <c r="G39" i="1"/>
  <c r="F39" i="1"/>
  <c r="D39" i="1"/>
  <c r="E39" i="1" s="1"/>
  <c r="B39" i="1"/>
  <c r="C39" i="1" s="1"/>
  <c r="F38" i="1"/>
  <c r="G38" i="1" s="1"/>
  <c r="D38" i="1"/>
  <c r="E38" i="1" s="1"/>
  <c r="I38" i="1" s="1"/>
  <c r="C38" i="5" s="1"/>
  <c r="C38" i="1"/>
  <c r="B38" i="1"/>
  <c r="G37" i="1"/>
  <c r="F37" i="1"/>
  <c r="E37" i="1"/>
  <c r="D37" i="1"/>
  <c r="C37" i="1"/>
  <c r="B37" i="1"/>
  <c r="F36" i="1"/>
  <c r="G36" i="1" s="1"/>
  <c r="D36" i="1"/>
  <c r="E36" i="1" s="1"/>
  <c r="B36" i="1"/>
  <c r="C36" i="1" s="1"/>
  <c r="F35" i="1"/>
  <c r="G35" i="1" s="1"/>
  <c r="E35" i="1"/>
  <c r="I35" i="1" s="1"/>
  <c r="C35" i="5" s="1"/>
  <c r="D35" i="1"/>
  <c r="C35" i="1"/>
  <c r="B35" i="1"/>
  <c r="G34" i="1"/>
  <c r="I34" i="1" s="1"/>
  <c r="C34" i="5" s="1"/>
  <c r="F34" i="1"/>
  <c r="D34" i="1"/>
  <c r="E34" i="1" s="1"/>
  <c r="B34" i="1"/>
  <c r="C34" i="1" s="1"/>
  <c r="F33" i="1"/>
  <c r="G33" i="1" s="1"/>
  <c r="D33" i="1"/>
  <c r="E33" i="1" s="1"/>
  <c r="C33" i="1"/>
  <c r="B33" i="1"/>
  <c r="F32" i="1"/>
  <c r="G32" i="1" s="1"/>
  <c r="I32" i="1" s="1"/>
  <c r="C32" i="5" s="1"/>
  <c r="E32" i="1"/>
  <c r="D32" i="1"/>
  <c r="B32" i="1"/>
  <c r="C32" i="1" s="1"/>
  <c r="G31" i="1"/>
  <c r="F31" i="1"/>
  <c r="D31" i="1"/>
  <c r="E31" i="1" s="1"/>
  <c r="B31" i="1"/>
  <c r="C31" i="1" s="1"/>
  <c r="F30" i="1"/>
  <c r="G30" i="1" s="1"/>
  <c r="I30" i="1" s="1"/>
  <c r="C30" i="5" s="1"/>
  <c r="D30" i="1"/>
  <c r="E30" i="1" s="1"/>
  <c r="C30" i="1"/>
  <c r="B30" i="1"/>
  <c r="G29" i="1"/>
  <c r="F29" i="1"/>
  <c r="E29" i="1"/>
  <c r="D29" i="1"/>
  <c r="C29" i="1"/>
  <c r="B29" i="1"/>
  <c r="G28" i="1"/>
  <c r="F28" i="1"/>
  <c r="D28" i="1"/>
  <c r="E28" i="1" s="1"/>
  <c r="C28" i="1"/>
  <c r="B28" i="1"/>
  <c r="F27" i="1"/>
  <c r="G27" i="1" s="1"/>
  <c r="I27" i="1" s="1"/>
  <c r="C27" i="5" s="1"/>
  <c r="E27" i="1"/>
  <c r="D27" i="1"/>
  <c r="C27" i="1"/>
  <c r="B27" i="1"/>
  <c r="F26" i="1"/>
  <c r="G26" i="1" s="1"/>
  <c r="E26" i="1"/>
  <c r="D26" i="1"/>
  <c r="B26" i="1"/>
  <c r="C26" i="1" s="1"/>
  <c r="F25" i="1"/>
  <c r="G25" i="1" s="1"/>
  <c r="D25" i="1"/>
  <c r="E25" i="1" s="1"/>
  <c r="C25" i="1"/>
  <c r="B25" i="1"/>
  <c r="I24" i="1"/>
  <c r="C24" i="5" s="1"/>
  <c r="G24" i="1"/>
  <c r="F24" i="1"/>
  <c r="D24" i="1"/>
  <c r="E24" i="1" s="1"/>
  <c r="C24" i="1"/>
  <c r="B24" i="1"/>
  <c r="G23" i="1"/>
  <c r="F23" i="1"/>
  <c r="D23" i="1"/>
  <c r="E23" i="1" s="1"/>
  <c r="B23" i="1"/>
  <c r="C23" i="1" s="1"/>
  <c r="F22" i="1"/>
  <c r="G22" i="1" s="1"/>
  <c r="I22" i="1" s="1"/>
  <c r="C22" i="5" s="1"/>
  <c r="E22" i="1"/>
  <c r="D22" i="1"/>
  <c r="B22" i="1"/>
  <c r="C22" i="1" s="1"/>
  <c r="G21" i="1"/>
  <c r="F21" i="1"/>
  <c r="E21" i="1"/>
  <c r="I21" i="1" s="1"/>
  <c r="C21" i="5" s="1"/>
  <c r="D21" i="1"/>
  <c r="B21" i="1"/>
  <c r="C21" i="1" s="1"/>
  <c r="G20" i="1"/>
  <c r="F20" i="1"/>
  <c r="D20" i="1"/>
  <c r="E20" i="1" s="1"/>
  <c r="I20" i="1" s="1"/>
  <c r="C20" i="5" s="1"/>
  <c r="C20" i="1"/>
  <c r="B20" i="1"/>
  <c r="G19" i="1"/>
  <c r="F19" i="1"/>
  <c r="E19" i="1"/>
  <c r="D19" i="1"/>
  <c r="C19" i="1"/>
  <c r="B19" i="1"/>
  <c r="F18" i="1"/>
  <c r="G18" i="1" s="1"/>
  <c r="E18" i="1"/>
  <c r="D18" i="1"/>
  <c r="B18" i="1"/>
  <c r="C18" i="1" s="1"/>
  <c r="F17" i="1"/>
  <c r="G17" i="1" s="1"/>
  <c r="D17" i="1"/>
  <c r="E17" i="1" s="1"/>
  <c r="C17" i="1"/>
  <c r="B17" i="1"/>
  <c r="I16" i="1"/>
  <c r="C16" i="5" s="1"/>
  <c r="G16" i="1"/>
  <c r="F16" i="1"/>
  <c r="D16" i="1"/>
  <c r="E16" i="1" s="1"/>
  <c r="C16" i="1"/>
  <c r="B16" i="1"/>
  <c r="G15" i="1"/>
  <c r="F15" i="1"/>
  <c r="D15" i="1"/>
  <c r="E15" i="1" s="1"/>
  <c r="C15" i="1"/>
  <c r="B15" i="1"/>
  <c r="F14" i="1"/>
  <c r="G14" i="1" s="1"/>
  <c r="E14" i="1"/>
  <c r="D14" i="1"/>
  <c r="B14" i="1"/>
  <c r="C14" i="1" s="1"/>
  <c r="I13" i="1"/>
  <c r="C13" i="5" s="1"/>
  <c r="G13" i="1"/>
  <c r="F13" i="1"/>
  <c r="E13" i="1"/>
  <c r="D13" i="1"/>
  <c r="B13" i="1"/>
  <c r="C13" i="1" s="1"/>
  <c r="G12" i="1"/>
  <c r="I12" i="1" s="1"/>
  <c r="C12" i="5" s="1"/>
  <c r="F12" i="1"/>
  <c r="D12" i="1"/>
  <c r="E12" i="1" s="1"/>
  <c r="C12" i="1"/>
  <c r="B12" i="1"/>
  <c r="G11" i="1"/>
  <c r="F11" i="1"/>
  <c r="E11" i="1"/>
  <c r="D11" i="1"/>
  <c r="C11" i="1"/>
  <c r="B11" i="1"/>
  <c r="F10" i="1"/>
  <c r="G10" i="1" s="1"/>
  <c r="I10" i="1" s="1"/>
  <c r="E10" i="1"/>
  <c r="D10" i="1"/>
  <c r="B10" i="1"/>
  <c r="C10" i="1" s="1"/>
  <c r="F9" i="1"/>
  <c r="G9" i="1" s="1"/>
  <c r="D9" i="1"/>
  <c r="E9" i="1" s="1"/>
  <c r="C9" i="1"/>
  <c r="B9" i="1"/>
  <c r="G8" i="1"/>
  <c r="F8" i="1"/>
  <c r="D8" i="1"/>
  <c r="E8" i="1" s="1"/>
  <c r="I8" i="1" s="1"/>
  <c r="C8" i="5" s="1"/>
  <c r="C8" i="1"/>
  <c r="B8" i="1"/>
  <c r="G7" i="1"/>
  <c r="I7" i="1" s="1"/>
  <c r="C7" i="5" s="1"/>
  <c r="F7" i="1"/>
  <c r="D7" i="1"/>
  <c r="E7" i="1" s="1"/>
  <c r="C7" i="1"/>
  <c r="B7" i="1"/>
  <c r="F6" i="1"/>
  <c r="G6" i="1" s="1"/>
  <c r="E6" i="1"/>
  <c r="D6" i="1"/>
  <c r="B6" i="1"/>
  <c r="C6" i="1" s="1"/>
  <c r="G5" i="1"/>
  <c r="F5" i="1"/>
  <c r="E5" i="1"/>
  <c r="D5" i="1"/>
  <c r="B5" i="1"/>
  <c r="C5" i="1" s="1"/>
  <c r="I5" i="1" s="1"/>
  <c r="C5" i="5" s="1"/>
  <c r="G4" i="1"/>
  <c r="I4" i="1" s="1"/>
  <c r="C4" i="5" s="1"/>
  <c r="F4" i="1"/>
  <c r="D4" i="1"/>
  <c r="E4" i="1" s="1"/>
  <c r="C4" i="1"/>
  <c r="B4" i="1"/>
  <c r="F3" i="1"/>
  <c r="G3" i="1" s="1"/>
  <c r="I3" i="1" s="1"/>
  <c r="C3" i="5" s="1"/>
  <c r="E3" i="1"/>
  <c r="D3" i="1"/>
  <c r="C3" i="1"/>
  <c r="B3" i="1"/>
  <c r="H20" i="5" l="1"/>
  <c r="H34" i="5"/>
  <c r="H10" i="5"/>
  <c r="I9" i="1"/>
  <c r="C9" i="5" s="1"/>
  <c r="I26" i="1"/>
  <c r="C26" i="5" s="1"/>
  <c r="H26" i="5" s="1"/>
  <c r="I19" i="1"/>
  <c r="C19" i="5" s="1"/>
  <c r="H19" i="5" s="1"/>
  <c r="I25" i="1"/>
  <c r="C25" i="5" s="1"/>
  <c r="H25" i="5" s="1"/>
  <c r="I37" i="1"/>
  <c r="C37" i="5" s="1"/>
  <c r="H37" i="5" s="1"/>
  <c r="I18" i="1"/>
  <c r="C18" i="5" s="1"/>
  <c r="I6" i="2"/>
  <c r="D6" i="5" s="1"/>
  <c r="I8" i="3"/>
  <c r="E8" i="5" s="1"/>
  <c r="I23" i="1"/>
  <c r="C23" i="5" s="1"/>
  <c r="H23" i="5" s="1"/>
  <c r="I29" i="1"/>
  <c r="C29" i="5" s="1"/>
  <c r="H29" i="5" s="1"/>
  <c r="I31" i="1"/>
  <c r="C31" i="5" s="1"/>
  <c r="I33" i="1"/>
  <c r="C33" i="5" s="1"/>
  <c r="I8" i="2"/>
  <c r="D8" i="5" s="1"/>
  <c r="H8" i="5" s="1"/>
  <c r="I10" i="2"/>
  <c r="D10" i="5" s="1"/>
  <c r="I27" i="3"/>
  <c r="E27" i="5" s="1"/>
  <c r="H27" i="5" s="1"/>
  <c r="I19" i="4"/>
  <c r="F19" i="5" s="1"/>
  <c r="I21" i="4"/>
  <c r="F21" i="5" s="1"/>
  <c r="H21" i="5" s="1"/>
  <c r="I35" i="4"/>
  <c r="F35" i="5" s="1"/>
  <c r="H35" i="5" s="1"/>
  <c r="I37" i="4"/>
  <c r="F37" i="5" s="1"/>
  <c r="H32" i="5"/>
  <c r="I15" i="1"/>
  <c r="C15" i="5" s="1"/>
  <c r="H15" i="5" s="1"/>
  <c r="I6" i="1"/>
  <c r="C6" i="5" s="1"/>
  <c r="I3" i="2"/>
  <c r="D3" i="5" s="1"/>
  <c r="H3" i="5" s="1"/>
  <c r="I31" i="2"/>
  <c r="D31" i="5" s="1"/>
  <c r="I14" i="1"/>
  <c r="C14" i="5" s="1"/>
  <c r="H14" i="5" s="1"/>
  <c r="I17" i="1"/>
  <c r="C17" i="5" s="1"/>
  <c r="H17" i="5" s="1"/>
  <c r="I36" i="1"/>
  <c r="C36" i="5" s="1"/>
  <c r="H38" i="5"/>
  <c r="I15" i="2"/>
  <c r="D15" i="5" s="1"/>
  <c r="I32" i="3"/>
  <c r="E32" i="5" s="1"/>
  <c r="I5" i="4"/>
  <c r="F5" i="5" s="1"/>
  <c r="H5" i="5" s="1"/>
  <c r="I6" i="3"/>
  <c r="E6" i="5" s="1"/>
  <c r="I11" i="1"/>
  <c r="C11" i="5" s="1"/>
  <c r="H11" i="5" s="1"/>
  <c r="I12" i="3"/>
  <c r="E12" i="5" s="1"/>
  <c r="I29" i="3"/>
  <c r="E29" i="5" s="1"/>
  <c r="I28" i="1"/>
  <c r="C28" i="5" s="1"/>
  <c r="H28" i="5" s="1"/>
  <c r="I4" i="2"/>
  <c r="D4" i="5" s="1"/>
  <c r="H4" i="5" s="1"/>
  <c r="I7" i="2"/>
  <c r="D7" i="5" s="1"/>
  <c r="H7" i="5" s="1"/>
  <c r="I7" i="3"/>
  <c r="E7" i="5" s="1"/>
  <c r="I13" i="3"/>
  <c r="E13" i="5" s="1"/>
  <c r="H13" i="5" s="1"/>
  <c r="I34" i="3"/>
  <c r="E34" i="5" s="1"/>
  <c r="I36" i="4"/>
  <c r="F36" i="5" s="1"/>
  <c r="I9" i="3"/>
  <c r="E9" i="5" s="1"/>
  <c r="I21" i="3"/>
  <c r="E21" i="5" s="1"/>
  <c r="I12" i="2"/>
  <c r="D12" i="5" s="1"/>
  <c r="H12" i="5" s="1"/>
  <c r="I18" i="2"/>
  <c r="D18" i="5" s="1"/>
  <c r="I33" i="3"/>
  <c r="E33" i="5" s="1"/>
  <c r="I39" i="3"/>
  <c r="E39" i="5" s="1"/>
  <c r="I8" i="4"/>
  <c r="F8" i="5" s="1"/>
  <c r="I16" i="4"/>
  <c r="F16" i="5" s="1"/>
  <c r="H16" i="5" s="1"/>
  <c r="I24" i="4"/>
  <c r="F24" i="5" s="1"/>
  <c r="H24" i="5" s="1"/>
  <c r="I32" i="4"/>
  <c r="F32" i="5" s="1"/>
  <c r="I15" i="3"/>
  <c r="E15" i="5" s="1"/>
  <c r="I39" i="1"/>
  <c r="C39" i="5" s="1"/>
  <c r="I30" i="2"/>
  <c r="D30" i="5" s="1"/>
  <c r="H30" i="5" s="1"/>
  <c r="I36" i="2"/>
  <c r="D36" i="5" s="1"/>
  <c r="I5" i="3"/>
  <c r="E5" i="5" s="1"/>
  <c r="I26" i="3"/>
  <c r="E26" i="5" s="1"/>
  <c r="I14" i="2"/>
  <c r="D14" i="5" s="1"/>
  <c r="I20" i="2"/>
  <c r="D20" i="5" s="1"/>
  <c r="I26" i="2"/>
  <c r="D26" i="5" s="1"/>
  <c r="I4" i="4"/>
  <c r="F4" i="5" s="1"/>
  <c r="H39" i="5" l="1"/>
  <c r="H9" i="5"/>
  <c r="H6" i="5"/>
  <c r="H18" i="5"/>
  <c r="H36" i="5"/>
  <c r="H33" i="5"/>
  <c r="H31" i="5"/>
</calcChain>
</file>

<file path=xl/sharedStrings.xml><?xml version="1.0" encoding="utf-8"?>
<sst xmlns="http://schemas.openxmlformats.org/spreadsheetml/2006/main" count="111" uniqueCount="51">
  <si>
    <t>CHICKEN</t>
  </si>
  <si>
    <t>RIBS</t>
  </si>
  <si>
    <t>Team #</t>
  </si>
  <si>
    <t>Taste</t>
  </si>
  <si>
    <t>Tenderness</t>
  </si>
  <si>
    <t>Appearance</t>
  </si>
  <si>
    <t>Total</t>
  </si>
  <si>
    <t>PORK</t>
  </si>
  <si>
    <t>SPOT</t>
  </si>
  <si>
    <t>NAME</t>
  </si>
  <si>
    <t>Custer's Clan</t>
  </si>
  <si>
    <t>Hagemann Brewing Co.</t>
  </si>
  <si>
    <t>The Twisted Pepper Smoking Club</t>
  </si>
  <si>
    <t>Smokin J's</t>
  </si>
  <si>
    <t>Drummond's Back Yard BBQ</t>
  </si>
  <si>
    <t>Neighborhood Crew</t>
  </si>
  <si>
    <t>Smokin' Butts and Rubbin' Racks</t>
  </si>
  <si>
    <t>Smoke, Wine and Fun</t>
  </si>
  <si>
    <t>Larry, Moe and Curly Q</t>
  </si>
  <si>
    <t>Show Us Your Ribs</t>
  </si>
  <si>
    <t>Puck'n Good Bar B Q</t>
  </si>
  <si>
    <t>Motley Q</t>
  </si>
  <si>
    <t>Smokey and the Bandits</t>
  </si>
  <si>
    <t>Smoking Hind Tit</t>
  </si>
  <si>
    <t>Smoked and Confused</t>
  </si>
  <si>
    <t>Meatheads</t>
  </si>
  <si>
    <t>Real Grill O'Neill</t>
  </si>
  <si>
    <t>On the Sauce</t>
  </si>
  <si>
    <t>Oversauced</t>
  </si>
  <si>
    <t>Brookside Hillbillies</t>
  </si>
  <si>
    <t>KC Irish</t>
  </si>
  <si>
    <t>Rubbin' our Tneder Butts</t>
  </si>
  <si>
    <t>Smokin' Hogs</t>
  </si>
  <si>
    <t>Tradition of Excellence</t>
  </si>
  <si>
    <t>Juicy Canines</t>
  </si>
  <si>
    <t>Smokin' Dreams</t>
  </si>
  <si>
    <t>Average Joe's</t>
  </si>
  <si>
    <t>Holy Cow</t>
  </si>
  <si>
    <t>Limp Brisket</t>
  </si>
  <si>
    <t>Whiskey, Wine and Swine</t>
  </si>
  <si>
    <t>Smokey Jokers</t>
  </si>
  <si>
    <t>KC Smokers</t>
  </si>
  <si>
    <t>Ring of Fire</t>
  </si>
  <si>
    <t>Smoking Buns BBQ</t>
  </si>
  <si>
    <t>Ad Majorem Carne Gloriam</t>
  </si>
  <si>
    <t>Drink, Smoke, Repeat</t>
  </si>
  <si>
    <t>Chuck wagon smokers</t>
  </si>
  <si>
    <t>BRISKET</t>
  </si>
  <si>
    <t>TOTALS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</si>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</sst>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8" x14ac:knownFonts="1">
    <font>
      <sz val="11"/>
      <color rgb="FF000000"/>
      <name val="Arial"/>
    </font>
    <font>
      <b/>
      <u/>
      <sz val="36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b/>
      <sz val="20"/>
      <color rgb="FF000000"/>
      <name val="Calibri"/>
    </font>
    <font>
      <sz val="12"/>
      <color rgb="FF000000"/>
      <name val="Cambria"/>
    </font>
    <font>
      <sz val="14"/>
      <color rgb="FF000000"/>
      <name val="Calibri"/>
    </font>
    <font>
      <sz val="14"/>
      <color rgb="FF000000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"/>
    </sheetView>
  </sheetViews>
  <sheetFormatPr defaultColWidth="15.125" defaultRowHeight="15" customHeight="1" x14ac:dyDescent="0.2"/>
  <cols>
    <col min="1" max="1" width="8.25" customWidth="1"/>
    <col min="2" max="2" width="11.625" customWidth="1"/>
    <col min="3" max="3" width="11.5" customWidth="1"/>
    <col min="4" max="4" width="15.25" customWidth="1"/>
    <col min="5" max="5" width="9.125" customWidth="1"/>
    <col min="6" max="6" width="15.375" customWidth="1"/>
    <col min="7" max="7" width="8.125" customWidth="1"/>
    <col min="8" max="8" width="5.75" customWidth="1"/>
    <col min="9" max="23" width="8.125" customWidth="1"/>
    <col min="24" max="26" width="8.625" customWidth="1"/>
  </cols>
  <sheetData>
    <row r="1" spans="1:26" ht="46.5" customHeight="1" x14ac:dyDescent="0.7">
      <c r="A1" s="8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 t="s">
        <v>2</v>
      </c>
      <c r="B2" s="2" t="s">
        <v>3</v>
      </c>
      <c r="C2" s="2">
        <v>2.2858000000000001</v>
      </c>
      <c r="D2" s="2" t="s">
        <v>4</v>
      </c>
      <c r="E2" s="2">
        <v>1.1428</v>
      </c>
      <c r="F2" s="2" t="s">
        <v>5</v>
      </c>
      <c r="G2" s="2">
        <v>0.57140000000000002</v>
      </c>
      <c r="H2" s="2"/>
      <c r="I2" s="3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>
        <v>1</v>
      </c>
      <c r="B3" s="4">
        <f>7+8+8+9+6</f>
        <v>38</v>
      </c>
      <c r="C3" s="4">
        <f>C2*B3</f>
        <v>86.860399999999998</v>
      </c>
      <c r="D3" s="4">
        <f>6+7+8+8+9</f>
        <v>38</v>
      </c>
      <c r="E3" s="4">
        <f>D3*E2</f>
        <v>43.426400000000001</v>
      </c>
      <c r="F3" s="4">
        <f>7+7+9+8+7</f>
        <v>38</v>
      </c>
      <c r="G3" s="4">
        <f>F3*G2</f>
        <v>21.713200000000001</v>
      </c>
      <c r="H3" s="4"/>
      <c r="I3" s="4">
        <f t="shared" ref="I3:I39" si="0">G3+E3+C3</f>
        <v>152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">
        <v>2</v>
      </c>
      <c r="B4" s="4">
        <f>7+7+7+8+6</f>
        <v>35</v>
      </c>
      <c r="C4" s="4">
        <f>C2*B4</f>
        <v>80.003</v>
      </c>
      <c r="D4" s="4">
        <f>6+7+6+7+6</f>
        <v>32</v>
      </c>
      <c r="E4" s="4">
        <f>D4*E2</f>
        <v>36.569600000000001</v>
      </c>
      <c r="F4" s="4">
        <f>6+6+8+7+6</f>
        <v>33</v>
      </c>
      <c r="G4" s="4">
        <f>F4*G2</f>
        <v>18.856200000000001</v>
      </c>
      <c r="H4" s="4"/>
      <c r="I4" s="4">
        <f t="shared" si="0"/>
        <v>135.4288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4">
        <v>3</v>
      </c>
      <c r="B5" s="4">
        <f>7+6+6+7+8</f>
        <v>34</v>
      </c>
      <c r="C5" s="4">
        <f>C2*B5</f>
        <v>77.717200000000005</v>
      </c>
      <c r="D5" s="4">
        <f>6+8+8+6+8</f>
        <v>36</v>
      </c>
      <c r="E5" s="4">
        <f>D5*E2</f>
        <v>41.140799999999999</v>
      </c>
      <c r="F5" s="4">
        <f>6+6+6+6+5</f>
        <v>29</v>
      </c>
      <c r="G5" s="4">
        <f>F5*G2</f>
        <v>16.570599999999999</v>
      </c>
      <c r="H5" s="4"/>
      <c r="I5" s="4">
        <f t="shared" si="0"/>
        <v>135.42860000000002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">
        <v>4</v>
      </c>
      <c r="B6" s="4">
        <f>5+6+6+5+6</f>
        <v>28</v>
      </c>
      <c r="C6" s="4">
        <f>C2*B6</f>
        <v>64.002399999999994</v>
      </c>
      <c r="D6" s="4">
        <f>5+5+5+7+7</f>
        <v>29</v>
      </c>
      <c r="E6" s="4">
        <f>D6*E2</f>
        <v>33.141199999999998</v>
      </c>
      <c r="F6" s="4">
        <f>7+8+6+6+8</f>
        <v>35</v>
      </c>
      <c r="G6" s="4">
        <f>F6*G2</f>
        <v>19.999000000000002</v>
      </c>
      <c r="H6" s="4"/>
      <c r="I6" s="4">
        <f t="shared" si="0"/>
        <v>117.14259999999999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">
        <v>5</v>
      </c>
      <c r="B7" s="4">
        <f>6+5+5+6+4</f>
        <v>26</v>
      </c>
      <c r="C7" s="4">
        <f>C2*B7</f>
        <v>59.430800000000005</v>
      </c>
      <c r="D7" s="4">
        <f>5+5+5+6+6</f>
        <v>27</v>
      </c>
      <c r="E7" s="4">
        <f>D7*E2</f>
        <v>30.855600000000003</v>
      </c>
      <c r="F7" s="4">
        <f>5+5+4+5+5</f>
        <v>24</v>
      </c>
      <c r="G7" s="4">
        <f>F7*G2</f>
        <v>13.7136</v>
      </c>
      <c r="H7" s="4"/>
      <c r="I7" s="4">
        <f t="shared" si="0"/>
        <v>104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>
        <v>6</v>
      </c>
      <c r="B8" s="4">
        <f>6+7+6+7+7</f>
        <v>33</v>
      </c>
      <c r="C8" s="4">
        <f>C2*B8</f>
        <v>75.431399999999996</v>
      </c>
      <c r="D8" s="4">
        <f>5+8+6+8+6</f>
        <v>33</v>
      </c>
      <c r="E8" s="4">
        <f>D8*E2</f>
        <v>37.712400000000002</v>
      </c>
      <c r="F8" s="4">
        <f>7+8+8+9+7</f>
        <v>39</v>
      </c>
      <c r="G8" s="4">
        <f>F8*G2</f>
        <v>22.284600000000001</v>
      </c>
      <c r="H8" s="4"/>
      <c r="I8" s="4">
        <f t="shared" si="0"/>
        <v>135.42840000000001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">
        <v>7</v>
      </c>
      <c r="B9" s="4">
        <f>7+9+9+8+7</f>
        <v>40</v>
      </c>
      <c r="C9" s="4">
        <f>C2*B9</f>
        <v>91.432000000000002</v>
      </c>
      <c r="D9" s="4">
        <f>7+8+9+8+8</f>
        <v>40</v>
      </c>
      <c r="E9" s="4">
        <f>D9*E2</f>
        <v>45.712000000000003</v>
      </c>
      <c r="F9" s="4">
        <f>8+7+9+9+8</f>
        <v>41</v>
      </c>
      <c r="G9" s="4">
        <f>F9*G2</f>
        <v>23.427400000000002</v>
      </c>
      <c r="H9" s="4"/>
      <c r="I9" s="4">
        <f t="shared" si="0"/>
        <v>160.57140000000001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">
        <v>8</v>
      </c>
      <c r="B10" s="4">
        <f>6+5+8+8+6</f>
        <v>33</v>
      </c>
      <c r="C10" s="4">
        <f>C2*B10</f>
        <v>75.431399999999996</v>
      </c>
      <c r="D10" s="4">
        <f>7+8+8+9+8</f>
        <v>40</v>
      </c>
      <c r="E10" s="4">
        <f>D10*E2</f>
        <v>45.712000000000003</v>
      </c>
      <c r="F10" s="4">
        <f>6+5+6+7+6</f>
        <v>30</v>
      </c>
      <c r="G10" s="4">
        <f>F10*G2</f>
        <v>17.141999999999999</v>
      </c>
      <c r="H10" s="4"/>
      <c r="I10" s="4">
        <f t="shared" si="0"/>
        <v>138.28539999999998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4">
        <v>9</v>
      </c>
      <c r="B11" s="4">
        <f>8+6+8+9+9</f>
        <v>40</v>
      </c>
      <c r="C11" s="4">
        <f>C2*B11</f>
        <v>91.432000000000002</v>
      </c>
      <c r="D11" s="4">
        <f>7+9+8+9+9</f>
        <v>42</v>
      </c>
      <c r="E11" s="4">
        <f>D11*E2</f>
        <v>47.997599999999998</v>
      </c>
      <c r="F11" s="4">
        <f>9+8+8+9+8</f>
        <v>42</v>
      </c>
      <c r="G11" s="4">
        <f>F11*G2</f>
        <v>23.998799999999999</v>
      </c>
      <c r="H11" s="4"/>
      <c r="I11" s="4">
        <f t="shared" si="0"/>
        <v>163.42840000000001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4">
        <v>10</v>
      </c>
      <c r="B12" s="4">
        <f>7+8+8+8+8</f>
        <v>39</v>
      </c>
      <c r="C12" s="4">
        <f>C2*B12</f>
        <v>89.146200000000007</v>
      </c>
      <c r="D12" s="4">
        <f>6+7+8+8+8</f>
        <v>37</v>
      </c>
      <c r="E12" s="4">
        <f>D12*E2</f>
        <v>42.2836</v>
      </c>
      <c r="F12" s="4">
        <f>8+8+9+8+8</f>
        <v>41</v>
      </c>
      <c r="G12" s="4">
        <f>F12*G2</f>
        <v>23.427400000000002</v>
      </c>
      <c r="H12" s="4"/>
      <c r="I12" s="4">
        <f t="shared" si="0"/>
        <v>154.85720000000001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>
        <v>11</v>
      </c>
      <c r="B13" s="4">
        <f>8+7+7+7+7</f>
        <v>36</v>
      </c>
      <c r="C13" s="4">
        <f>C2*B13</f>
        <v>82.288800000000009</v>
      </c>
      <c r="D13" s="4">
        <f>8+6+8+6+7</f>
        <v>35</v>
      </c>
      <c r="E13" s="4">
        <f>D13*E2</f>
        <v>39.998000000000005</v>
      </c>
      <c r="F13" s="4">
        <f>8+7+8+8+7</f>
        <v>38</v>
      </c>
      <c r="G13" s="4">
        <f>F13*G2</f>
        <v>21.713200000000001</v>
      </c>
      <c r="H13" s="4"/>
      <c r="I13" s="4">
        <f t="shared" si="0"/>
        <v>144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4">
        <v>12</v>
      </c>
      <c r="B14" s="4">
        <f>8+6+7+8+8</f>
        <v>37</v>
      </c>
      <c r="C14" s="4">
        <f>C2*B14</f>
        <v>84.574600000000004</v>
      </c>
      <c r="D14" s="4">
        <f>7+7+8+9+8</f>
        <v>39</v>
      </c>
      <c r="E14" s="4">
        <f>D14*E2</f>
        <v>44.569200000000002</v>
      </c>
      <c r="F14" s="4">
        <f>8+8+9+9+8</f>
        <v>42</v>
      </c>
      <c r="G14" s="4">
        <f>F14*G2</f>
        <v>23.998799999999999</v>
      </c>
      <c r="H14" s="4"/>
      <c r="I14" s="4">
        <f t="shared" si="0"/>
        <v>153.14260000000002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4">
        <v>13</v>
      </c>
      <c r="B15" s="4">
        <f>6+9+6+6+7</f>
        <v>34</v>
      </c>
      <c r="C15" s="4">
        <f>C2*B15</f>
        <v>77.717200000000005</v>
      </c>
      <c r="D15" s="4">
        <f>6+9+7+7+8</f>
        <v>37</v>
      </c>
      <c r="E15" s="4">
        <f>D15*E2</f>
        <v>42.2836</v>
      </c>
      <c r="F15" s="4">
        <f>8+8+7+7+6</f>
        <v>36</v>
      </c>
      <c r="G15" s="4">
        <f>F15*G2</f>
        <v>20.570399999999999</v>
      </c>
      <c r="H15" s="4"/>
      <c r="I15" s="4">
        <f t="shared" si="0"/>
        <v>140.5712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">
        <v>14</v>
      </c>
      <c r="B16" s="4">
        <f>7+7+5+5+7</f>
        <v>31</v>
      </c>
      <c r="C16" s="4">
        <f>C2*B16</f>
        <v>70.859800000000007</v>
      </c>
      <c r="D16" s="4">
        <f>7+7+5+5+7</f>
        <v>31</v>
      </c>
      <c r="E16" s="4">
        <f>D16*E2</f>
        <v>35.4268</v>
      </c>
      <c r="F16" s="4">
        <f>8+9+8+6+7</f>
        <v>38</v>
      </c>
      <c r="G16" s="4">
        <f>F16*G2</f>
        <v>21.713200000000001</v>
      </c>
      <c r="H16" s="4"/>
      <c r="I16" s="4">
        <f t="shared" si="0"/>
        <v>127.99980000000001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>
        <v>15</v>
      </c>
      <c r="B17" s="4">
        <f>8+7+8+7+8</f>
        <v>38</v>
      </c>
      <c r="C17" s="4">
        <f>C2*B17</f>
        <v>86.860399999999998</v>
      </c>
      <c r="D17" s="4">
        <f>8+7+8+8+8</f>
        <v>39</v>
      </c>
      <c r="E17" s="4">
        <f>D17*E2</f>
        <v>44.569200000000002</v>
      </c>
      <c r="F17" s="4">
        <f>8+6+6+7+8</f>
        <v>35</v>
      </c>
      <c r="G17" s="4">
        <f>F17*G2</f>
        <v>19.999000000000002</v>
      </c>
      <c r="H17" s="4"/>
      <c r="I17" s="4">
        <f t="shared" si="0"/>
        <v>151.42860000000002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">
        <v>16</v>
      </c>
      <c r="B18" s="4">
        <f>5+7+6+6+8</f>
        <v>32</v>
      </c>
      <c r="C18" s="4">
        <f>C2*B18</f>
        <v>73.145600000000002</v>
      </c>
      <c r="D18" s="4">
        <f>7+6+6+6+7</f>
        <v>32</v>
      </c>
      <c r="E18" s="4">
        <f>D18*E2</f>
        <v>36.569600000000001</v>
      </c>
      <c r="F18" s="4">
        <f>6+7+5+6+8</f>
        <v>32</v>
      </c>
      <c r="G18" s="4">
        <f>F18*G2</f>
        <v>18.284800000000001</v>
      </c>
      <c r="H18" s="4"/>
      <c r="I18" s="4">
        <f t="shared" si="0"/>
        <v>128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">
        <v>17</v>
      </c>
      <c r="B19" s="4">
        <f>6+8+7+6+9</f>
        <v>36</v>
      </c>
      <c r="C19" s="4">
        <f>C2*B19</f>
        <v>82.288800000000009</v>
      </c>
      <c r="D19" s="4">
        <f>7+7+8+7+8</f>
        <v>37</v>
      </c>
      <c r="E19" s="4">
        <f>D19*E2</f>
        <v>42.2836</v>
      </c>
      <c r="F19" s="4">
        <f>5+6+6+8+7</f>
        <v>32</v>
      </c>
      <c r="G19" s="4">
        <f>F19*G2</f>
        <v>18.284800000000001</v>
      </c>
      <c r="H19" s="4"/>
      <c r="I19" s="4">
        <f t="shared" si="0"/>
        <v>142.85720000000001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">
        <v>18</v>
      </c>
      <c r="B20" s="4">
        <f>6+8+8+8+8</f>
        <v>38</v>
      </c>
      <c r="C20" s="4">
        <f>C2*B20</f>
        <v>86.860399999999998</v>
      </c>
      <c r="D20" s="4">
        <f>6+8+8+8+8</f>
        <v>38</v>
      </c>
      <c r="E20" s="4">
        <f>D20*E2</f>
        <v>43.426400000000001</v>
      </c>
      <c r="F20" s="4">
        <f>7+8+9+7+7</f>
        <v>38</v>
      </c>
      <c r="G20" s="4">
        <f>F20*G2</f>
        <v>21.713200000000001</v>
      </c>
      <c r="H20" s="4"/>
      <c r="I20" s="4">
        <f t="shared" si="0"/>
        <v>152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4">
        <v>19</v>
      </c>
      <c r="B21" s="4">
        <f>9+8+8+8+8</f>
        <v>41</v>
      </c>
      <c r="C21" s="4">
        <f>C2*B21</f>
        <v>93.717799999999997</v>
      </c>
      <c r="D21" s="4">
        <f>7+8+9+7+7</f>
        <v>38</v>
      </c>
      <c r="E21" s="4">
        <f>D21*E2</f>
        <v>43.426400000000001</v>
      </c>
      <c r="F21" s="4">
        <f>8+8+7+7+8</f>
        <v>38</v>
      </c>
      <c r="G21" s="4">
        <f>F21*G2</f>
        <v>21.713200000000001</v>
      </c>
      <c r="H21" s="4"/>
      <c r="I21" s="4">
        <f t="shared" si="0"/>
        <v>158.85739999999998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">
        <v>20</v>
      </c>
      <c r="B22" s="4">
        <f>9+7+9+6+9</f>
        <v>40</v>
      </c>
      <c r="C22" s="4">
        <f>C2*B22</f>
        <v>91.432000000000002</v>
      </c>
      <c r="D22" s="4">
        <f>8+8+7+7+7</f>
        <v>37</v>
      </c>
      <c r="E22" s="4">
        <f>D22*E2</f>
        <v>42.2836</v>
      </c>
      <c r="F22" s="4">
        <f>8+8+7+7+7</f>
        <v>37</v>
      </c>
      <c r="G22" s="4">
        <f>F22*G2</f>
        <v>21.1418</v>
      </c>
      <c r="H22" s="4"/>
      <c r="I22" s="4">
        <f t="shared" si="0"/>
        <v>154.85739999999998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4">
        <v>21</v>
      </c>
      <c r="B23" s="4">
        <f>9+9+8+9+8</f>
        <v>43</v>
      </c>
      <c r="C23" s="4">
        <f>C2*B23</f>
        <v>98.289400000000001</v>
      </c>
      <c r="D23" s="4">
        <f>8+7+7+7+7</f>
        <v>36</v>
      </c>
      <c r="E23" s="4">
        <f>D23*E2</f>
        <v>41.140799999999999</v>
      </c>
      <c r="F23" s="4">
        <f>7+7+7+6+6</f>
        <v>33</v>
      </c>
      <c r="G23" s="4">
        <f>F23*G2</f>
        <v>18.856200000000001</v>
      </c>
      <c r="H23" s="4"/>
      <c r="I23" s="4">
        <f t="shared" si="0"/>
        <v>158.28640000000001</v>
      </c>
      <c r="J23" s="1"/>
      <c r="K23" s="1"/>
      <c r="L23" s="1"/>
      <c r="M23" s="1" t="s">
        <v>50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">
        <v>22</v>
      </c>
      <c r="B24" s="4">
        <f>6+6+7+6+6</f>
        <v>31</v>
      </c>
      <c r="C24" s="4">
        <f>C2*B24</f>
        <v>70.859800000000007</v>
      </c>
      <c r="D24" s="4">
        <f>8+8+8+7+8</f>
        <v>39</v>
      </c>
      <c r="E24" s="4">
        <f>D24*E2</f>
        <v>44.569200000000002</v>
      </c>
      <c r="F24" s="4">
        <f>8+7+8+7+8</f>
        <v>38</v>
      </c>
      <c r="G24" s="4">
        <f>F24*G2</f>
        <v>21.713200000000001</v>
      </c>
      <c r="H24" s="4"/>
      <c r="I24" s="4">
        <f t="shared" si="0"/>
        <v>137.1422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">
        <v>23</v>
      </c>
      <c r="B25" s="4">
        <f>8+8+8+8+8</f>
        <v>40</v>
      </c>
      <c r="C25" s="4">
        <f>C2*B25</f>
        <v>91.432000000000002</v>
      </c>
      <c r="D25" s="4">
        <f>8+8+8+8+9</f>
        <v>41</v>
      </c>
      <c r="E25" s="4">
        <f>D25*E2</f>
        <v>46.854800000000004</v>
      </c>
      <c r="F25" s="4">
        <f>8+7+8+7+7</f>
        <v>37</v>
      </c>
      <c r="G25" s="4">
        <f>F25*G2</f>
        <v>21.1418</v>
      </c>
      <c r="H25" s="4"/>
      <c r="I25" s="4">
        <f t="shared" si="0"/>
        <v>159.42860000000002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4">
        <v>24</v>
      </c>
      <c r="B26" s="4">
        <f>8+8+7+8+9</f>
        <v>40</v>
      </c>
      <c r="C26" s="4">
        <f>C2*B26</f>
        <v>91.432000000000002</v>
      </c>
      <c r="D26" s="4">
        <f>9+8+9+8+8</f>
        <v>42</v>
      </c>
      <c r="E26" s="4">
        <f>D26*E2</f>
        <v>47.997599999999998</v>
      </c>
      <c r="F26" s="4">
        <f>7+7+8+7+8</f>
        <v>37</v>
      </c>
      <c r="G26" s="4">
        <f>F26*G2</f>
        <v>21.1418</v>
      </c>
      <c r="H26" s="4"/>
      <c r="I26" s="4">
        <f t="shared" si="0"/>
        <v>160.57139999999998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4">
        <v>25</v>
      </c>
      <c r="B27" s="4">
        <f>8+7+8+7+8</f>
        <v>38</v>
      </c>
      <c r="C27" s="4">
        <f>C2*B27</f>
        <v>86.860399999999998</v>
      </c>
      <c r="D27" s="4">
        <f>8+9+8+8+9</f>
        <v>42</v>
      </c>
      <c r="E27" s="4">
        <f>D27*E2</f>
        <v>47.997599999999998</v>
      </c>
      <c r="F27" s="4">
        <f>8+8+8+8+9</f>
        <v>41</v>
      </c>
      <c r="G27" s="4">
        <f>F27*G2</f>
        <v>23.427400000000002</v>
      </c>
      <c r="H27" s="4"/>
      <c r="I27" s="4">
        <f t="shared" si="0"/>
        <v>158.28539999999998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4">
        <v>26</v>
      </c>
      <c r="B28" s="4">
        <f>9+9+7+8+9</f>
        <v>42</v>
      </c>
      <c r="C28" s="4">
        <f>C2*B28</f>
        <v>96.003600000000006</v>
      </c>
      <c r="D28" s="4">
        <f>9+8+9+8+9</f>
        <v>43</v>
      </c>
      <c r="E28" s="4">
        <f>D28*E2</f>
        <v>49.1404</v>
      </c>
      <c r="F28" s="4">
        <f>9+8+9+8+9</f>
        <v>43</v>
      </c>
      <c r="G28" s="4">
        <f>F28*G2</f>
        <v>24.5702</v>
      </c>
      <c r="H28" s="4"/>
      <c r="I28" s="4">
        <f t="shared" si="0"/>
        <v>169.71420000000001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>
        <v>27</v>
      </c>
      <c r="B29" s="4">
        <f>8+7+8+8+9</f>
        <v>40</v>
      </c>
      <c r="C29" s="4">
        <f>C2*B29</f>
        <v>91.432000000000002</v>
      </c>
      <c r="D29" s="4">
        <f>9+7+8+8+8</f>
        <v>40</v>
      </c>
      <c r="E29" s="4">
        <f>D29*E2</f>
        <v>45.712000000000003</v>
      </c>
      <c r="F29" s="4">
        <f>8+7+7+7+8</f>
        <v>37</v>
      </c>
      <c r="G29" s="4">
        <f>F29*G2</f>
        <v>21.1418</v>
      </c>
      <c r="H29" s="4"/>
      <c r="I29" s="4">
        <f t="shared" si="0"/>
        <v>158.28579999999999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">
        <v>28</v>
      </c>
      <c r="B30" s="4">
        <f>9+8+8+8+8</f>
        <v>41</v>
      </c>
      <c r="C30" s="4">
        <f>C2*B30</f>
        <v>93.717799999999997</v>
      </c>
      <c r="D30" s="4">
        <f>9+7+7+8+8</f>
        <v>39</v>
      </c>
      <c r="E30" s="4">
        <f>D30*E2</f>
        <v>44.569200000000002</v>
      </c>
      <c r="F30" s="4">
        <f>9+8+7+8+9</f>
        <v>41</v>
      </c>
      <c r="G30" s="4">
        <f>F30*G2</f>
        <v>23.427400000000002</v>
      </c>
      <c r="H30" s="4"/>
      <c r="I30" s="4">
        <f t="shared" si="0"/>
        <v>161.71440000000001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">
        <v>29</v>
      </c>
      <c r="B31" s="4">
        <f>8+8+8+7+7</f>
        <v>38</v>
      </c>
      <c r="C31" s="4">
        <f>C2*B31</f>
        <v>86.860399999999998</v>
      </c>
      <c r="D31" s="4">
        <f>8+7+9+7+7</f>
        <v>38</v>
      </c>
      <c r="E31" s="4">
        <f>D31*E2</f>
        <v>43.426400000000001</v>
      </c>
      <c r="F31" s="4">
        <f>7+7+7+8+8</f>
        <v>37</v>
      </c>
      <c r="G31" s="4">
        <f>F31*G2</f>
        <v>21.1418</v>
      </c>
      <c r="H31" s="4"/>
      <c r="I31" s="4">
        <f t="shared" si="0"/>
        <v>151.42860000000002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>
        <v>30</v>
      </c>
      <c r="B32" s="4">
        <f>7+9+9+8+9</f>
        <v>42</v>
      </c>
      <c r="C32" s="4">
        <f>C2*B32</f>
        <v>96.003600000000006</v>
      </c>
      <c r="D32" s="4">
        <f>8+8+9+8+8</f>
        <v>41</v>
      </c>
      <c r="E32" s="4">
        <f>D32*E2</f>
        <v>46.854800000000004</v>
      </c>
      <c r="F32" s="4">
        <f>7+8+7+8+9</f>
        <v>39</v>
      </c>
      <c r="G32" s="4">
        <f>F32*G2</f>
        <v>22.284600000000001</v>
      </c>
      <c r="H32" s="4"/>
      <c r="I32" s="4">
        <f t="shared" si="0"/>
        <v>165.14300000000003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">
        <v>31</v>
      </c>
      <c r="B33" s="4">
        <f>8+9+8+8+8</f>
        <v>41</v>
      </c>
      <c r="C33" s="4">
        <f>C2*B33</f>
        <v>93.717799999999997</v>
      </c>
      <c r="D33" s="4">
        <f>8+9+8+8+9</f>
        <v>42</v>
      </c>
      <c r="E33" s="4">
        <f>D33*E2</f>
        <v>47.997599999999998</v>
      </c>
      <c r="F33" s="4">
        <f>8+9+9+8+8</f>
        <v>42</v>
      </c>
      <c r="G33" s="4">
        <f>F33*G2</f>
        <v>23.998799999999999</v>
      </c>
      <c r="H33" s="4"/>
      <c r="I33" s="4">
        <f t="shared" si="0"/>
        <v>165.71420000000001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4">
        <v>32</v>
      </c>
      <c r="B34" s="4">
        <f>7+7+7+7+7</f>
        <v>35</v>
      </c>
      <c r="C34" s="4">
        <f>C2*B34</f>
        <v>80.003</v>
      </c>
      <c r="D34" s="4">
        <f>6+7+8+7+6</f>
        <v>34</v>
      </c>
      <c r="E34" s="4">
        <f>D34*E2</f>
        <v>38.855200000000004</v>
      </c>
      <c r="F34" s="4">
        <f>8+9+8+8+8</f>
        <v>41</v>
      </c>
      <c r="G34" s="4">
        <f>F34*G2</f>
        <v>23.427400000000002</v>
      </c>
      <c r="H34" s="4"/>
      <c r="I34" s="4">
        <f t="shared" si="0"/>
        <v>142.28559999999999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>
        <v>33</v>
      </c>
      <c r="B35" s="4">
        <f>7+8+7+5+6</f>
        <v>33</v>
      </c>
      <c r="C35" s="4">
        <f>C2*B35</f>
        <v>75.431399999999996</v>
      </c>
      <c r="D35" s="4">
        <f>7+8+7+6+7</f>
        <v>35</v>
      </c>
      <c r="E35" s="4">
        <f>D35*E2</f>
        <v>39.998000000000005</v>
      </c>
      <c r="F35" s="4">
        <f>6+7+7+6+6</f>
        <v>32</v>
      </c>
      <c r="G35" s="4">
        <f>F35*G2</f>
        <v>18.284800000000001</v>
      </c>
      <c r="H35" s="4"/>
      <c r="I35" s="4">
        <f t="shared" si="0"/>
        <v>133.71420000000001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>
        <v>34</v>
      </c>
      <c r="B36" s="4">
        <f>6+7+6+7+5</f>
        <v>31</v>
      </c>
      <c r="C36" s="4">
        <f>C2*B36</f>
        <v>70.859800000000007</v>
      </c>
      <c r="D36" s="4">
        <f>7+7+8+7+6</f>
        <v>35</v>
      </c>
      <c r="E36" s="4">
        <f>D36*E2</f>
        <v>39.998000000000005</v>
      </c>
      <c r="F36" s="4">
        <f>7+7+7+7+7</f>
        <v>35</v>
      </c>
      <c r="G36" s="4">
        <f>F36*G2</f>
        <v>19.999000000000002</v>
      </c>
      <c r="H36" s="4"/>
      <c r="I36" s="4">
        <f t="shared" si="0"/>
        <v>130.85680000000002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">
        <v>35</v>
      </c>
      <c r="B37" s="4">
        <f>6+6+7+7+6</f>
        <v>32</v>
      </c>
      <c r="C37" s="4">
        <f>C2*B37</f>
        <v>73.145600000000002</v>
      </c>
      <c r="D37" s="4">
        <f>6+7+7+8+7</f>
        <v>35</v>
      </c>
      <c r="E37" s="4">
        <f>D37*E2</f>
        <v>39.998000000000005</v>
      </c>
      <c r="F37" s="4">
        <f>6+8+8+8+7</f>
        <v>37</v>
      </c>
      <c r="G37" s="4">
        <f>F37*G2</f>
        <v>21.1418</v>
      </c>
      <c r="H37" s="4"/>
      <c r="I37" s="4">
        <f t="shared" si="0"/>
        <v>134.28540000000001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>
        <v>36</v>
      </c>
      <c r="B38" s="4">
        <f>7+7+7+6+8</f>
        <v>35</v>
      </c>
      <c r="C38" s="4">
        <f>C2*B38</f>
        <v>80.003</v>
      </c>
      <c r="D38" s="4">
        <f>8+7+6+8+8</f>
        <v>37</v>
      </c>
      <c r="E38" s="4">
        <f>D38*E2</f>
        <v>42.2836</v>
      </c>
      <c r="F38" s="4">
        <f>7+7+7+8+8</f>
        <v>37</v>
      </c>
      <c r="G38" s="4">
        <f>F38*G2</f>
        <v>21.1418</v>
      </c>
      <c r="H38" s="4"/>
      <c r="I38" s="4">
        <f t="shared" si="0"/>
        <v>143.42840000000001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4">
        <v>37</v>
      </c>
      <c r="B39" s="4">
        <f>7+8+7+6+6</f>
        <v>34</v>
      </c>
      <c r="C39" s="4">
        <f>C2*B39</f>
        <v>77.717200000000005</v>
      </c>
      <c r="D39" s="4">
        <f>8+9+8+8+7</f>
        <v>40</v>
      </c>
      <c r="E39" s="4">
        <f>D39*E2</f>
        <v>45.712000000000003</v>
      </c>
      <c r="F39" s="4">
        <f>8+8+7+7+8</f>
        <v>38</v>
      </c>
      <c r="G39" s="4">
        <f>F39*G2</f>
        <v>21.713200000000001</v>
      </c>
      <c r="H39" s="4"/>
      <c r="I39" s="4">
        <f t="shared" si="0"/>
        <v>145.14240000000001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 x14ac:dyDescent="0.2"/>
  <cols>
    <col min="1" max="1" width="8" customWidth="1"/>
    <col min="2" max="2" width="10.375" customWidth="1"/>
    <col min="3" max="3" width="12.25" customWidth="1"/>
    <col min="4" max="4" width="15.5" customWidth="1"/>
    <col min="5" max="5" width="9.125" customWidth="1"/>
    <col min="6" max="6" width="16.5" customWidth="1"/>
    <col min="7" max="7" width="8.125" customWidth="1"/>
    <col min="8" max="8" width="5.375" customWidth="1"/>
    <col min="9" max="23" width="8.125" customWidth="1"/>
    <col min="24" max="26" width="8.625" customWidth="1"/>
  </cols>
  <sheetData>
    <row r="1" spans="1:26" ht="46.5" customHeight="1" x14ac:dyDescent="0.7">
      <c r="A1" s="8" t="s">
        <v>1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 t="s">
        <v>2</v>
      </c>
      <c r="B2" s="2" t="s">
        <v>3</v>
      </c>
      <c r="C2" s="2">
        <v>2.2858000000000001</v>
      </c>
      <c r="D2" s="2" t="s">
        <v>4</v>
      </c>
      <c r="E2" s="2">
        <v>1.1428</v>
      </c>
      <c r="F2" s="2" t="s">
        <v>5</v>
      </c>
      <c r="G2" s="2">
        <v>0.57140000000000002</v>
      </c>
      <c r="H2" s="2"/>
      <c r="I2" s="3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>
        <v>1</v>
      </c>
      <c r="B3" s="4">
        <f>8+8+9+8+9</f>
        <v>42</v>
      </c>
      <c r="C3" s="4">
        <f>C2*B3</f>
        <v>96.003600000000006</v>
      </c>
      <c r="D3" s="4">
        <f>9+8+9+8+9</f>
        <v>43</v>
      </c>
      <c r="E3" s="4">
        <f>D3*E2</f>
        <v>49.1404</v>
      </c>
      <c r="F3" s="4">
        <f>9+9+9+9+9</f>
        <v>45</v>
      </c>
      <c r="G3" s="4">
        <f>F3*G2</f>
        <v>25.713000000000001</v>
      </c>
      <c r="H3" s="4"/>
      <c r="I3" s="4">
        <f t="shared" ref="I3:I39" si="0">G3+E3+C3</f>
        <v>170.857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">
        <v>2</v>
      </c>
      <c r="B4" s="4">
        <f>8+7+8+7+7</f>
        <v>37</v>
      </c>
      <c r="C4" s="4">
        <f>C2*B4</f>
        <v>84.574600000000004</v>
      </c>
      <c r="D4" s="4">
        <f>8+8+9+8+9</f>
        <v>42</v>
      </c>
      <c r="E4" s="4">
        <f>D4*E2</f>
        <v>47.997599999999998</v>
      </c>
      <c r="F4" s="4">
        <f>6+6+7+8+7</f>
        <v>34</v>
      </c>
      <c r="G4" s="4">
        <f>F4*G2</f>
        <v>19.427600000000002</v>
      </c>
      <c r="H4" s="4"/>
      <c r="I4" s="4">
        <f t="shared" si="0"/>
        <v>151.99979999999999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4">
        <v>3</v>
      </c>
      <c r="B5" s="4">
        <f>7+6+8+7+7</f>
        <v>35</v>
      </c>
      <c r="C5" s="4">
        <f>C2*B5</f>
        <v>80.003</v>
      </c>
      <c r="D5" s="4">
        <f>6+6+7+7+7</f>
        <v>33</v>
      </c>
      <c r="E5" s="4">
        <f>D5*E2</f>
        <v>37.712400000000002</v>
      </c>
      <c r="F5" s="4">
        <f>8+7+9+9+8</f>
        <v>41</v>
      </c>
      <c r="G5" s="4">
        <f>F5*G2</f>
        <v>23.427400000000002</v>
      </c>
      <c r="H5" s="4"/>
      <c r="I5" s="4">
        <f t="shared" si="0"/>
        <v>141.14280000000002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">
        <v>4</v>
      </c>
      <c r="B6" s="4">
        <f>7+8+8+9+8</f>
        <v>40</v>
      </c>
      <c r="C6" s="4">
        <f>C2*B6</f>
        <v>91.432000000000002</v>
      </c>
      <c r="D6" s="4">
        <f>7+8+8+9+9</f>
        <v>41</v>
      </c>
      <c r="E6" s="4">
        <f>D6*E2</f>
        <v>46.854800000000004</v>
      </c>
      <c r="F6" s="4">
        <f>8+8+8+9+9</f>
        <v>42</v>
      </c>
      <c r="G6" s="4">
        <f>F6*G2</f>
        <v>23.998799999999999</v>
      </c>
      <c r="H6" s="4"/>
      <c r="I6" s="4">
        <f t="shared" si="0"/>
        <v>162.28559999999999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">
        <v>5</v>
      </c>
      <c r="B7" s="4">
        <f>7+6+7+6+7</f>
        <v>33</v>
      </c>
      <c r="C7" s="4">
        <f>C2*B7</f>
        <v>75.431399999999996</v>
      </c>
      <c r="D7" s="4">
        <f>6+7+7+6+9</f>
        <v>35</v>
      </c>
      <c r="E7" s="4">
        <f>D7*E2</f>
        <v>39.998000000000005</v>
      </c>
      <c r="F7" s="4">
        <f>7+8+8+9+8</f>
        <v>40</v>
      </c>
      <c r="G7" s="4">
        <f>F7*G2</f>
        <v>22.856000000000002</v>
      </c>
      <c r="H7" s="4"/>
      <c r="I7" s="4">
        <f t="shared" si="0"/>
        <v>138.28540000000001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>
        <v>6</v>
      </c>
      <c r="B8" s="4">
        <f>8+8+7+9+9</f>
        <v>41</v>
      </c>
      <c r="C8" s="4">
        <f>C2*B8</f>
        <v>93.717799999999997</v>
      </c>
      <c r="D8" s="4">
        <f>7+7+8+9+8</f>
        <v>39</v>
      </c>
      <c r="E8" s="4">
        <f>D8*E2</f>
        <v>44.569200000000002</v>
      </c>
      <c r="F8" s="4">
        <f>9+9+8+8+9</f>
        <v>43</v>
      </c>
      <c r="G8" s="4">
        <f>F8*G2</f>
        <v>24.5702</v>
      </c>
      <c r="H8" s="4"/>
      <c r="I8" s="4">
        <f t="shared" si="0"/>
        <v>162.85719999999998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">
        <v>7</v>
      </c>
      <c r="B9" s="4">
        <f>6+7+6+8+6</f>
        <v>33</v>
      </c>
      <c r="C9" s="4">
        <f>C2*B9</f>
        <v>75.431399999999996</v>
      </c>
      <c r="D9" s="4">
        <f>7+7+6+5+6</f>
        <v>31</v>
      </c>
      <c r="E9" s="4">
        <f>D9*E2</f>
        <v>35.4268</v>
      </c>
      <c r="F9" s="4">
        <f>7+7+7+8+8</f>
        <v>37</v>
      </c>
      <c r="G9" s="4">
        <f>F9*G2</f>
        <v>21.1418</v>
      </c>
      <c r="H9" s="4"/>
      <c r="I9" s="4">
        <f t="shared" si="0"/>
        <v>132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">
        <v>8</v>
      </c>
      <c r="B10" s="4">
        <f>6+6+5+6+7</f>
        <v>30</v>
      </c>
      <c r="C10" s="4">
        <f>C2*B10</f>
        <v>68.573999999999998</v>
      </c>
      <c r="D10" s="4">
        <f>7+6+7+7+7</f>
        <v>34</v>
      </c>
      <c r="E10" s="4">
        <f>D10*E2</f>
        <v>38.855200000000004</v>
      </c>
      <c r="F10" s="4">
        <f>5+5+5+5+5</f>
        <v>25</v>
      </c>
      <c r="G10" s="4">
        <f>F10*G2</f>
        <v>14.285</v>
      </c>
      <c r="H10" s="4"/>
      <c r="I10" s="4">
        <f t="shared" si="0"/>
        <v>121.71420000000001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4">
        <v>9</v>
      </c>
      <c r="B11" s="4">
        <f>7+9+8+6+9</f>
        <v>39</v>
      </c>
      <c r="C11" s="4">
        <f>C2*B11</f>
        <v>89.146200000000007</v>
      </c>
      <c r="D11" s="4">
        <f>8+9+8+6+9</f>
        <v>40</v>
      </c>
      <c r="E11" s="4">
        <f>D11*E2</f>
        <v>45.712000000000003</v>
      </c>
      <c r="F11" s="4">
        <f>8+8+7+8+7</f>
        <v>38</v>
      </c>
      <c r="G11" s="4">
        <f>F11*G2</f>
        <v>21.713200000000001</v>
      </c>
      <c r="H11" s="4"/>
      <c r="I11" s="4">
        <f t="shared" si="0"/>
        <v>156.57140000000001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4">
        <v>10</v>
      </c>
      <c r="B12" s="4">
        <f>9+8+8+9+7</f>
        <v>41</v>
      </c>
      <c r="C12" s="4">
        <f>C2*B12</f>
        <v>93.717799999999997</v>
      </c>
      <c r="D12" s="4">
        <f>9+9+8+9+8</f>
        <v>43</v>
      </c>
      <c r="E12" s="4">
        <f>D12*E2</f>
        <v>49.1404</v>
      </c>
      <c r="F12" s="4">
        <f>7+8+8+8+7</f>
        <v>38</v>
      </c>
      <c r="G12" s="4">
        <f>F12*G2</f>
        <v>21.713200000000001</v>
      </c>
      <c r="H12" s="4"/>
      <c r="I12" s="4">
        <f t="shared" si="0"/>
        <v>164.57139999999998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>
        <v>11</v>
      </c>
      <c r="B13" s="4">
        <f>6+8+6+9+8</f>
        <v>37</v>
      </c>
      <c r="C13" s="4">
        <f>C2*B13</f>
        <v>84.574600000000004</v>
      </c>
      <c r="D13" s="4">
        <f>7+9+7+9+9</f>
        <v>41</v>
      </c>
      <c r="E13" s="4">
        <f>D13*E2</f>
        <v>46.854800000000004</v>
      </c>
      <c r="F13" s="4">
        <f>7+6+8+6+8</f>
        <v>35</v>
      </c>
      <c r="G13" s="4">
        <f>F13*G2</f>
        <v>19.999000000000002</v>
      </c>
      <c r="H13" s="4"/>
      <c r="I13" s="4">
        <f t="shared" si="0"/>
        <v>151.42840000000001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4">
        <v>12</v>
      </c>
      <c r="B14" s="4">
        <f>8+8+7+7+7</f>
        <v>37</v>
      </c>
      <c r="C14" s="4">
        <f>C2*B14</f>
        <v>84.574600000000004</v>
      </c>
      <c r="D14" s="4">
        <f>7+9+8+7+8</f>
        <v>39</v>
      </c>
      <c r="E14" s="4">
        <f>D14*E2</f>
        <v>44.569200000000002</v>
      </c>
      <c r="F14" s="4">
        <f>6+8+7+6+8</f>
        <v>35</v>
      </c>
      <c r="G14" s="4">
        <f>F14*G2</f>
        <v>19.999000000000002</v>
      </c>
      <c r="H14" s="4"/>
      <c r="I14" s="4">
        <f t="shared" si="0"/>
        <v>149.14280000000002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4">
        <v>13</v>
      </c>
      <c r="B15" s="4">
        <f>7+8+7+8+8</f>
        <v>38</v>
      </c>
      <c r="C15" s="4">
        <f>C2*B15</f>
        <v>86.860399999999998</v>
      </c>
      <c r="D15" s="4">
        <f>8+6+7+7+8</f>
        <v>36</v>
      </c>
      <c r="E15" s="4">
        <f>D15*E2</f>
        <v>41.140799999999999</v>
      </c>
      <c r="F15" s="4">
        <f>8+8+7+8+8</f>
        <v>39</v>
      </c>
      <c r="G15" s="4">
        <f>F15*G2</f>
        <v>22.284600000000001</v>
      </c>
      <c r="H15" s="4"/>
      <c r="I15" s="4">
        <f t="shared" si="0"/>
        <v>150.28579999999999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">
        <v>14</v>
      </c>
      <c r="B16" s="4">
        <f>9+8+9+9+8</f>
        <v>43</v>
      </c>
      <c r="C16" s="4">
        <f>C2*B16</f>
        <v>98.289400000000001</v>
      </c>
      <c r="D16" s="4">
        <f>8+9+8+9+9</f>
        <v>43</v>
      </c>
      <c r="E16" s="4">
        <f>D16*E2</f>
        <v>49.1404</v>
      </c>
      <c r="F16" s="4">
        <f>7+8+8+7+7</f>
        <v>37</v>
      </c>
      <c r="G16" s="4">
        <f>F16*G2</f>
        <v>21.1418</v>
      </c>
      <c r="H16" s="4"/>
      <c r="I16" s="4">
        <f t="shared" si="0"/>
        <v>168.57159999999999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>
        <v>15</v>
      </c>
      <c r="B17" s="4">
        <f>7+8+7+8+8</f>
        <v>38</v>
      </c>
      <c r="C17" s="4">
        <f>C2*B17</f>
        <v>86.860399999999998</v>
      </c>
      <c r="D17" s="4">
        <f>7+6+6+6+7</f>
        <v>32</v>
      </c>
      <c r="E17" s="4">
        <f>D17*E2</f>
        <v>36.569600000000001</v>
      </c>
      <c r="F17" s="4">
        <f>8+8+8+9+8</f>
        <v>41</v>
      </c>
      <c r="G17" s="4">
        <f>F17*G2</f>
        <v>23.427400000000002</v>
      </c>
      <c r="H17" s="4"/>
      <c r="I17" s="4">
        <f t="shared" si="0"/>
        <v>146.85739999999998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">
        <v>16</v>
      </c>
      <c r="B18" s="4">
        <f>8+9+7+7+7</f>
        <v>38</v>
      </c>
      <c r="C18" s="4">
        <f>C2*B18</f>
        <v>86.860399999999998</v>
      </c>
      <c r="D18" s="4">
        <f>9+8+9+9+8</f>
        <v>43</v>
      </c>
      <c r="E18" s="4">
        <f>D18*E2</f>
        <v>49.1404</v>
      </c>
      <c r="F18" s="4">
        <f>8+8+7+8+7</f>
        <v>38</v>
      </c>
      <c r="G18" s="4">
        <f>F18*G2</f>
        <v>21.713200000000001</v>
      </c>
      <c r="H18" s="4"/>
      <c r="I18" s="4">
        <f t="shared" si="0"/>
        <v>157.714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">
        <v>17</v>
      </c>
      <c r="B19" s="4">
        <f>8+8+7+6+8</f>
        <v>37</v>
      </c>
      <c r="C19" s="4">
        <f>C2*B19</f>
        <v>84.574600000000004</v>
      </c>
      <c r="D19" s="4">
        <f>6+7+6+6+7</f>
        <v>32</v>
      </c>
      <c r="E19" s="4">
        <f>D19*E2</f>
        <v>36.569600000000001</v>
      </c>
      <c r="F19" s="4">
        <f>7+7+7+8+7</f>
        <v>36</v>
      </c>
      <c r="G19" s="4">
        <f>F19*G2</f>
        <v>20.570399999999999</v>
      </c>
      <c r="H19" s="4"/>
      <c r="I19" s="4">
        <f t="shared" si="0"/>
        <v>141.71460000000002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">
        <v>18</v>
      </c>
      <c r="B20" s="4">
        <f>7+9+8+7+8</f>
        <v>39</v>
      </c>
      <c r="C20" s="4">
        <f>C2*B20</f>
        <v>89.146200000000007</v>
      </c>
      <c r="D20" s="4">
        <f>9+8+8+8+8</f>
        <v>41</v>
      </c>
      <c r="E20" s="4">
        <f>D20*E2</f>
        <v>46.854800000000004</v>
      </c>
      <c r="F20" s="4">
        <f>9+9+8+9+8</f>
        <v>43</v>
      </c>
      <c r="G20" s="4">
        <f>F20*G2</f>
        <v>24.5702</v>
      </c>
      <c r="H20" s="4"/>
      <c r="I20" s="4">
        <f t="shared" si="0"/>
        <v>160.57120000000003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4">
        <v>19</v>
      </c>
      <c r="B21" s="4">
        <f>8+8+7+8+8</f>
        <v>39</v>
      </c>
      <c r="C21" s="4">
        <f>C2*B21</f>
        <v>89.146200000000007</v>
      </c>
      <c r="D21" s="4">
        <f>7+7+8+8+8</f>
        <v>38</v>
      </c>
      <c r="E21" s="4">
        <f>D21*E2</f>
        <v>43.426400000000001</v>
      </c>
      <c r="F21" s="4">
        <f>7+8+8+7+8</f>
        <v>38</v>
      </c>
      <c r="G21" s="4">
        <f>F21*G2</f>
        <v>21.713200000000001</v>
      </c>
      <c r="H21" s="4"/>
      <c r="I21" s="4">
        <f t="shared" si="0"/>
        <v>154.28579999999999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">
        <v>20</v>
      </c>
      <c r="B22" s="4">
        <f>7+9+6+7+9</f>
        <v>38</v>
      </c>
      <c r="C22" s="4">
        <f>C2*B22</f>
        <v>86.860399999999998</v>
      </c>
      <c r="D22" s="4">
        <f>7+7+6+6+8</f>
        <v>34</v>
      </c>
      <c r="E22" s="4">
        <f>D22*E2</f>
        <v>38.855200000000004</v>
      </c>
      <c r="F22" s="4">
        <f>7+9+7+8+9</f>
        <v>40</v>
      </c>
      <c r="G22" s="4">
        <f>F22*G2</f>
        <v>22.856000000000002</v>
      </c>
      <c r="H22" s="4"/>
      <c r="I22" s="4">
        <f t="shared" si="0"/>
        <v>148.57159999999999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4">
        <v>21</v>
      </c>
      <c r="B23" s="4">
        <f>8+8+7+9+7</f>
        <v>39</v>
      </c>
      <c r="C23" s="4">
        <f>C2*B23</f>
        <v>89.146200000000007</v>
      </c>
      <c r="D23" s="4">
        <f>7+7+6+8+7</f>
        <v>35</v>
      </c>
      <c r="E23" s="4">
        <f>D23*E2</f>
        <v>39.998000000000005</v>
      </c>
      <c r="F23" s="4">
        <f>7+8+8+7+8</f>
        <v>38</v>
      </c>
      <c r="G23" s="4">
        <f>F23*G2</f>
        <v>21.713200000000001</v>
      </c>
      <c r="H23" s="4"/>
      <c r="I23" s="4">
        <f t="shared" si="0"/>
        <v>150.85740000000001</v>
      </c>
      <c r="J23" s="1"/>
      <c r="K23" s="1"/>
      <c r="L23" s="1"/>
      <c r="M23" s="1" t="s">
        <v>50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">
        <v>22</v>
      </c>
      <c r="B24" s="4">
        <f>9+9+8+9+8</f>
        <v>43</v>
      </c>
      <c r="C24" s="4">
        <f>C2*B24</f>
        <v>98.289400000000001</v>
      </c>
      <c r="D24" s="4">
        <f>8+8+9+9+7</f>
        <v>41</v>
      </c>
      <c r="E24" s="4">
        <f>D24*E2</f>
        <v>46.854800000000004</v>
      </c>
      <c r="F24" s="4">
        <f>7+7+8+7+9</f>
        <v>38</v>
      </c>
      <c r="G24" s="4">
        <f>F24*G2</f>
        <v>21.713200000000001</v>
      </c>
      <c r="H24" s="4"/>
      <c r="I24" s="4">
        <f t="shared" si="0"/>
        <v>166.85740000000001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">
        <v>23</v>
      </c>
      <c r="B25" s="4">
        <f>8+9+8+9+9</f>
        <v>43</v>
      </c>
      <c r="C25" s="4">
        <f>C2*B25</f>
        <v>98.289400000000001</v>
      </c>
      <c r="D25" s="4">
        <f>8+9+9+9+9</f>
        <v>44</v>
      </c>
      <c r="E25" s="4">
        <f>D25*E2</f>
        <v>50.283200000000001</v>
      </c>
      <c r="F25" s="4">
        <f>7+8+8+8+9</f>
        <v>40</v>
      </c>
      <c r="G25" s="4">
        <f>F25*G2</f>
        <v>22.856000000000002</v>
      </c>
      <c r="H25" s="4"/>
      <c r="I25" s="4">
        <f t="shared" si="0"/>
        <v>171.42860000000002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4">
        <v>24</v>
      </c>
      <c r="B26" s="4">
        <f>7+8+8+8+9</f>
        <v>40</v>
      </c>
      <c r="C26" s="4">
        <f>C2*B26</f>
        <v>91.432000000000002</v>
      </c>
      <c r="D26" s="4">
        <f>8+9+7+9+9</f>
        <v>42</v>
      </c>
      <c r="E26" s="4">
        <f>D26*E2</f>
        <v>47.997599999999998</v>
      </c>
      <c r="F26" s="4">
        <f>7+8+8+7+9</f>
        <v>39</v>
      </c>
      <c r="G26" s="4">
        <f>F26*G2</f>
        <v>22.284600000000001</v>
      </c>
      <c r="H26" s="4"/>
      <c r="I26" s="4">
        <f t="shared" si="0"/>
        <v>161.71420000000001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4">
        <v>25</v>
      </c>
      <c r="B27" s="4">
        <f>8+8+7+6+7</f>
        <v>36</v>
      </c>
      <c r="C27" s="4">
        <f>C2*B27</f>
        <v>82.288800000000009</v>
      </c>
      <c r="D27" s="4">
        <f>9+6+8+7+8</f>
        <v>38</v>
      </c>
      <c r="E27" s="4">
        <f>D27*E2</f>
        <v>43.426400000000001</v>
      </c>
      <c r="F27" s="4">
        <f>7+8+7+7+7</f>
        <v>36</v>
      </c>
      <c r="G27" s="4">
        <f>F27*G2</f>
        <v>20.570399999999999</v>
      </c>
      <c r="H27" s="4"/>
      <c r="I27" s="4">
        <f t="shared" si="0"/>
        <v>146.28560000000002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4">
        <v>26</v>
      </c>
      <c r="B28" s="4">
        <f>6+7+7+8+7</f>
        <v>35</v>
      </c>
      <c r="C28" s="4">
        <f>C2*B28</f>
        <v>80.003</v>
      </c>
      <c r="D28" s="4">
        <f>8+7+7+7+8</f>
        <v>37</v>
      </c>
      <c r="E28" s="4">
        <f>D28*E2</f>
        <v>42.2836</v>
      </c>
      <c r="F28" s="4">
        <f>8+8+8+8+9</f>
        <v>41</v>
      </c>
      <c r="G28" s="4">
        <f>F28*G2</f>
        <v>23.427400000000002</v>
      </c>
      <c r="H28" s="4"/>
      <c r="I28" s="4">
        <f t="shared" si="0"/>
        <v>145.714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>
        <v>27</v>
      </c>
      <c r="B29" s="4">
        <f>7+7+8+8+8</f>
        <v>38</v>
      </c>
      <c r="C29" s="4">
        <f>C2*B29</f>
        <v>86.860399999999998</v>
      </c>
      <c r="D29" s="4">
        <f>7+7+7+7+8</f>
        <v>36</v>
      </c>
      <c r="E29" s="4">
        <f>D29*E2</f>
        <v>41.140799999999999</v>
      </c>
      <c r="F29" s="4">
        <f>8+6+8+8+9</f>
        <v>39</v>
      </c>
      <c r="G29" s="4">
        <f>F29*G2</f>
        <v>22.284600000000001</v>
      </c>
      <c r="H29" s="4"/>
      <c r="I29" s="4">
        <f t="shared" si="0"/>
        <v>150.28579999999999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">
        <v>28</v>
      </c>
      <c r="B30" s="4">
        <f>9+8+8+8+8</f>
        <v>41</v>
      </c>
      <c r="C30" s="4">
        <f>C2*B30</f>
        <v>93.717799999999997</v>
      </c>
      <c r="D30" s="4">
        <f>8+9+9+9+9</f>
        <v>44</v>
      </c>
      <c r="E30" s="4">
        <f>D30*E2</f>
        <v>50.283200000000001</v>
      </c>
      <c r="F30" s="4">
        <f>8+9+8+9+9</f>
        <v>43</v>
      </c>
      <c r="G30" s="4">
        <f>F30*G2</f>
        <v>24.5702</v>
      </c>
      <c r="H30" s="4"/>
      <c r="I30" s="4">
        <f t="shared" si="0"/>
        <v>168.57119999999998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">
        <v>29</v>
      </c>
      <c r="B31" s="4">
        <f>8+8+7+9+9</f>
        <v>41</v>
      </c>
      <c r="C31" s="4">
        <f>C2*B31</f>
        <v>93.717799999999997</v>
      </c>
      <c r="D31" s="4">
        <f>8+8+9+9+9</f>
        <v>43</v>
      </c>
      <c r="E31" s="4">
        <f>D31*E2</f>
        <v>49.1404</v>
      </c>
      <c r="F31" s="4">
        <f>8+7+7+8+9</f>
        <v>39</v>
      </c>
      <c r="G31" s="4">
        <f>F31*G2</f>
        <v>22.284600000000001</v>
      </c>
      <c r="H31" s="4"/>
      <c r="I31" s="4">
        <f t="shared" si="0"/>
        <v>165.14279999999999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>
        <v>30</v>
      </c>
      <c r="B32" s="4">
        <f>7+7+8+7+7</f>
        <v>36</v>
      </c>
      <c r="C32" s="4">
        <f>C2*B32</f>
        <v>82.288800000000009</v>
      </c>
      <c r="D32" s="4">
        <f>8+8+8+9+9</f>
        <v>42</v>
      </c>
      <c r="E32" s="4">
        <f>D32*E2</f>
        <v>47.997599999999998</v>
      </c>
      <c r="F32" s="4">
        <f>9+8+8+9+8</f>
        <v>42</v>
      </c>
      <c r="G32" s="4">
        <f>F32*G2</f>
        <v>23.998799999999999</v>
      </c>
      <c r="H32" s="4"/>
      <c r="I32" s="4">
        <f t="shared" si="0"/>
        <v>154.2852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">
        <v>31</v>
      </c>
      <c r="B33" s="4">
        <f>7+6+6+7+8</f>
        <v>34</v>
      </c>
      <c r="C33" s="4">
        <f>C2*B33</f>
        <v>77.717200000000005</v>
      </c>
      <c r="D33" s="4">
        <f>6+6+6+8+9</f>
        <v>35</v>
      </c>
      <c r="E33" s="4">
        <f>D33*E2</f>
        <v>39.998000000000005</v>
      </c>
      <c r="F33" s="4">
        <f>8+8+9+6+7</f>
        <v>38</v>
      </c>
      <c r="G33" s="4">
        <f>F33*G2</f>
        <v>21.713200000000001</v>
      </c>
      <c r="H33" s="4"/>
      <c r="I33" s="4">
        <f t="shared" si="0"/>
        <v>139.42840000000001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4">
        <v>32</v>
      </c>
      <c r="B34" s="4">
        <f>9+6+6+6+7</f>
        <v>34</v>
      </c>
      <c r="C34" s="4">
        <f>C2*B34</f>
        <v>77.717200000000005</v>
      </c>
      <c r="D34" s="4">
        <f>9+6+5+6+8</f>
        <v>34</v>
      </c>
      <c r="E34" s="4">
        <f>D34*E2</f>
        <v>38.855200000000004</v>
      </c>
      <c r="F34" s="4">
        <f>9+8+8+9+8</f>
        <v>42</v>
      </c>
      <c r="G34" s="4">
        <f>F34*G2</f>
        <v>23.998799999999999</v>
      </c>
      <c r="H34" s="4"/>
      <c r="I34" s="4">
        <f t="shared" si="0"/>
        <v>140.5712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>
        <v>33</v>
      </c>
      <c r="B35" s="4">
        <f>8+7+6+6+8</f>
        <v>35</v>
      </c>
      <c r="C35" s="4">
        <f>C2*B35</f>
        <v>80.003</v>
      </c>
      <c r="D35" s="4">
        <f>7+6+5+6+8</f>
        <v>32</v>
      </c>
      <c r="E35" s="4">
        <f>D35*E2</f>
        <v>36.569600000000001</v>
      </c>
      <c r="F35" s="4">
        <f t="shared" ref="F35:F36" si="1">8+7+8+7+7</f>
        <v>37</v>
      </c>
      <c r="G35" s="4">
        <f>F35*G2</f>
        <v>21.1418</v>
      </c>
      <c r="H35" s="4"/>
      <c r="I35" s="4">
        <f t="shared" si="0"/>
        <v>137.71440000000001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>
        <v>34</v>
      </c>
      <c r="B36" s="4">
        <f>9+8+8+8+7</f>
        <v>40</v>
      </c>
      <c r="C36" s="4">
        <f>C2*B36</f>
        <v>91.432000000000002</v>
      </c>
      <c r="D36" s="4">
        <f>9+8+7+8+6</f>
        <v>38</v>
      </c>
      <c r="E36" s="4">
        <f>D36*E2</f>
        <v>43.426400000000001</v>
      </c>
      <c r="F36" s="4">
        <f t="shared" si="1"/>
        <v>37</v>
      </c>
      <c r="G36" s="4">
        <f>F36*G2</f>
        <v>21.1418</v>
      </c>
      <c r="H36" s="4"/>
      <c r="I36" s="4">
        <f t="shared" si="0"/>
        <v>156.00020000000001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">
        <v>35</v>
      </c>
      <c r="B37" s="4">
        <f>6+6+6+5+7</f>
        <v>30</v>
      </c>
      <c r="C37" s="4">
        <f>C2*B37</f>
        <v>68.573999999999998</v>
      </c>
      <c r="D37" s="4">
        <f>4+6+6+5+6</f>
        <v>27</v>
      </c>
      <c r="E37" s="4">
        <f>D37*E2</f>
        <v>30.855600000000003</v>
      </c>
      <c r="F37" s="4">
        <f>7+5+5+6+8</f>
        <v>31</v>
      </c>
      <c r="G37" s="4">
        <f>F37*G2</f>
        <v>17.7134</v>
      </c>
      <c r="H37" s="4"/>
      <c r="I37" s="4">
        <f t="shared" si="0"/>
        <v>117.143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>
        <v>36</v>
      </c>
      <c r="B38" s="4">
        <f>8+6+7+6+6</f>
        <v>33</v>
      </c>
      <c r="C38" s="4">
        <f>C2*B38</f>
        <v>75.431399999999996</v>
      </c>
      <c r="D38" s="4">
        <f>8+5+7+7+6</f>
        <v>33</v>
      </c>
      <c r="E38" s="4">
        <f>D38*E2</f>
        <v>37.712400000000002</v>
      </c>
      <c r="F38" s="4">
        <f>7+6+7+7+6</f>
        <v>33</v>
      </c>
      <c r="G38" s="4">
        <f>F38*G2</f>
        <v>18.856200000000001</v>
      </c>
      <c r="H38" s="4"/>
      <c r="I38" s="4">
        <f t="shared" si="0"/>
        <v>132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4">
        <v>37</v>
      </c>
      <c r="B39" s="4">
        <f>6+7+6+6+7</f>
        <v>32</v>
      </c>
      <c r="C39" s="4">
        <f>C2*B39</f>
        <v>73.145600000000002</v>
      </c>
      <c r="D39" s="4">
        <f>5+6+8+6+6</f>
        <v>31</v>
      </c>
      <c r="E39" s="4">
        <f>D39*E2</f>
        <v>35.4268</v>
      </c>
      <c r="F39" s="4">
        <f>7+7+5+8+8</f>
        <v>35</v>
      </c>
      <c r="G39" s="4">
        <f>F39*G2</f>
        <v>19.999000000000002</v>
      </c>
      <c r="H39" s="4"/>
      <c r="I39" s="4">
        <f t="shared" si="0"/>
        <v>128.57140000000001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 x14ac:dyDescent="0.2"/>
  <cols>
    <col min="1" max="1" width="8.125" customWidth="1"/>
    <col min="2" max="2" width="11.5" customWidth="1"/>
    <col min="3" max="3" width="13.875" customWidth="1"/>
    <col min="4" max="4" width="13.75" customWidth="1"/>
    <col min="5" max="5" width="9.125" customWidth="1"/>
    <col min="6" max="6" width="15" customWidth="1"/>
    <col min="7" max="7" width="8.125" customWidth="1"/>
    <col min="8" max="8" width="5.5" customWidth="1"/>
    <col min="9" max="23" width="8.125" customWidth="1"/>
    <col min="24" max="26" width="8.625" customWidth="1"/>
  </cols>
  <sheetData>
    <row r="1" spans="1:26" ht="46.5" customHeight="1" x14ac:dyDescent="0.7">
      <c r="A1" s="8" t="s">
        <v>7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 t="s">
        <v>2</v>
      </c>
      <c r="B2" s="2" t="s">
        <v>3</v>
      </c>
      <c r="C2" s="2">
        <v>2.2858000000000001</v>
      </c>
      <c r="D2" s="2" t="s">
        <v>4</v>
      </c>
      <c r="E2" s="2">
        <v>1.1428</v>
      </c>
      <c r="F2" s="2" t="s">
        <v>5</v>
      </c>
      <c r="G2" s="2">
        <v>0.57140000000000002</v>
      </c>
      <c r="H2" s="2"/>
      <c r="I2" s="3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>
        <v>1</v>
      </c>
      <c r="B3" s="4">
        <f>6+7+7+7+8</f>
        <v>35</v>
      </c>
      <c r="C3" s="4">
        <f>C2*B3</f>
        <v>80.003</v>
      </c>
      <c r="D3" s="4">
        <f>6+8+8+8+8</f>
        <v>38</v>
      </c>
      <c r="E3" s="4">
        <f>D3*E2</f>
        <v>43.426400000000001</v>
      </c>
      <c r="F3" s="4">
        <f>5+6+8+8+8</f>
        <v>35</v>
      </c>
      <c r="G3" s="4">
        <f>F3*G2</f>
        <v>19.999000000000002</v>
      </c>
      <c r="H3" s="4"/>
      <c r="I3" s="4">
        <f t="shared" ref="I3:I39" si="0">G3+E3+C3</f>
        <v>143.42840000000001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">
        <v>2</v>
      </c>
      <c r="B4" s="4">
        <f>8+6+6+7+6</f>
        <v>33</v>
      </c>
      <c r="C4" s="4">
        <f>C2*B4</f>
        <v>75.431399999999996</v>
      </c>
      <c r="D4" s="4">
        <f>8+7+6+7+8</f>
        <v>36</v>
      </c>
      <c r="E4" s="4">
        <f>D4*E2</f>
        <v>41.140799999999999</v>
      </c>
      <c r="F4" s="4">
        <f>8+6+6+6+6</f>
        <v>32</v>
      </c>
      <c r="G4" s="4">
        <f>F4*G2</f>
        <v>18.284800000000001</v>
      </c>
      <c r="H4" s="4"/>
      <c r="I4" s="4">
        <f t="shared" si="0"/>
        <v>134.857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4">
        <v>3</v>
      </c>
      <c r="B5" s="4">
        <f>6+7+7+8+8</f>
        <v>36</v>
      </c>
      <c r="C5" s="4">
        <f>C2*B5</f>
        <v>82.288800000000009</v>
      </c>
      <c r="D5" s="4">
        <f>6+8+8+9+6</f>
        <v>37</v>
      </c>
      <c r="E5" s="4">
        <f>D5*E2</f>
        <v>42.2836</v>
      </c>
      <c r="F5" s="4">
        <f>8+7+7+8+7</f>
        <v>37</v>
      </c>
      <c r="G5" s="4">
        <f>F5*G2</f>
        <v>21.1418</v>
      </c>
      <c r="H5" s="4"/>
      <c r="I5" s="4">
        <f t="shared" si="0"/>
        <v>145.71420000000001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">
        <v>4</v>
      </c>
      <c r="B6" s="4">
        <f>6+7+8+6+7</f>
        <v>34</v>
      </c>
      <c r="C6" s="4">
        <f>C2*B6</f>
        <v>77.717200000000005</v>
      </c>
      <c r="D6" s="4">
        <f>5+6+7+7+7</f>
        <v>32</v>
      </c>
      <c r="E6" s="4">
        <f>D6*E2</f>
        <v>36.569600000000001</v>
      </c>
      <c r="F6" s="4">
        <f>6+7+6+7+8</f>
        <v>34</v>
      </c>
      <c r="G6" s="4">
        <f>F6*G2</f>
        <v>19.427600000000002</v>
      </c>
      <c r="H6" s="4"/>
      <c r="I6" s="4">
        <f t="shared" si="0"/>
        <v>133.71440000000001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">
        <v>5</v>
      </c>
      <c r="B7" s="4">
        <f>6+6+6+6+8</f>
        <v>32</v>
      </c>
      <c r="C7" s="4">
        <f>C2*B7</f>
        <v>73.145600000000002</v>
      </c>
      <c r="D7" s="4">
        <f>6+6+6+7+8</f>
        <v>33</v>
      </c>
      <c r="E7" s="4">
        <f>D7*E2</f>
        <v>37.712400000000002</v>
      </c>
      <c r="F7" s="4">
        <f>6+5+6+9+7</f>
        <v>33</v>
      </c>
      <c r="G7" s="4">
        <f>F7*G2</f>
        <v>18.856200000000001</v>
      </c>
      <c r="H7" s="4"/>
      <c r="I7" s="4">
        <f t="shared" si="0"/>
        <v>129.71420000000001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>
        <v>6</v>
      </c>
      <c r="B8" s="4">
        <f>7+8+6+8+8</f>
        <v>37</v>
      </c>
      <c r="C8" s="4">
        <f>C2*B8</f>
        <v>84.574600000000004</v>
      </c>
      <c r="D8" s="4">
        <f>8+8+7+8+9</f>
        <v>40</v>
      </c>
      <c r="E8" s="4">
        <f>D8*E2</f>
        <v>45.712000000000003</v>
      </c>
      <c r="F8" s="4">
        <f>7+8+7+8+8</f>
        <v>38</v>
      </c>
      <c r="G8" s="4">
        <f>F8*G2</f>
        <v>21.713200000000001</v>
      </c>
      <c r="H8" s="4"/>
      <c r="I8" s="4">
        <f t="shared" si="0"/>
        <v>151.99979999999999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">
        <v>7</v>
      </c>
      <c r="B9" s="4">
        <f>9+9+8+9+9</f>
        <v>44</v>
      </c>
      <c r="C9" s="4">
        <f>C2*B9</f>
        <v>100.5752</v>
      </c>
      <c r="D9" s="4">
        <f>8+9+8+9+9</f>
        <v>43</v>
      </c>
      <c r="E9" s="4">
        <f>D9*E2</f>
        <v>49.1404</v>
      </c>
      <c r="F9" s="4">
        <f>9+8+7+8+8</f>
        <v>40</v>
      </c>
      <c r="G9" s="4">
        <f>F9*G2</f>
        <v>22.856000000000002</v>
      </c>
      <c r="H9" s="4"/>
      <c r="I9" s="4">
        <f t="shared" si="0"/>
        <v>172.57159999999999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">
        <v>8</v>
      </c>
      <c r="B10" s="4">
        <f>7+8+8+8+8</f>
        <v>39</v>
      </c>
      <c r="C10" s="4">
        <f>C2*B10</f>
        <v>89.146200000000007</v>
      </c>
      <c r="D10" s="4">
        <f>8+8+8+9+8</f>
        <v>41</v>
      </c>
      <c r="E10" s="4">
        <f>D10*E2</f>
        <v>46.854800000000004</v>
      </c>
      <c r="F10" s="4">
        <f>6+6+5+5+6</f>
        <v>28</v>
      </c>
      <c r="G10" s="4">
        <f>F10*G2</f>
        <v>15.9992</v>
      </c>
      <c r="H10" s="4"/>
      <c r="I10" s="4">
        <f t="shared" si="0"/>
        <v>152.00020000000001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4">
        <v>9</v>
      </c>
      <c r="B11" s="4">
        <f>8+7+8+7+8</f>
        <v>38</v>
      </c>
      <c r="C11" s="4">
        <f>C2*B11</f>
        <v>86.860399999999998</v>
      </c>
      <c r="D11" s="4">
        <f>9+9+7+8+9</f>
        <v>42</v>
      </c>
      <c r="E11" s="4">
        <f>D11*E2</f>
        <v>47.997599999999998</v>
      </c>
      <c r="F11" s="4">
        <f>9+9+7+9+9</f>
        <v>43</v>
      </c>
      <c r="G11" s="4">
        <f>F11*G2</f>
        <v>24.5702</v>
      </c>
      <c r="H11" s="4"/>
      <c r="I11" s="4">
        <f t="shared" si="0"/>
        <v>159.4282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4">
        <v>10</v>
      </c>
      <c r="B12" s="4">
        <f>9+8+7+7+8</f>
        <v>39</v>
      </c>
      <c r="C12" s="4">
        <f>C2*B12</f>
        <v>89.146200000000007</v>
      </c>
      <c r="D12" s="4">
        <f>9+8+8+8+8</f>
        <v>41</v>
      </c>
      <c r="E12" s="4">
        <f>D12*E2</f>
        <v>46.854800000000004</v>
      </c>
      <c r="F12" s="4">
        <f>7+8+7+7+7</f>
        <v>36</v>
      </c>
      <c r="G12" s="4">
        <f>F12*G2</f>
        <v>20.570399999999999</v>
      </c>
      <c r="H12" s="4"/>
      <c r="I12" s="4">
        <f t="shared" si="0"/>
        <v>156.57140000000001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>
        <v>11</v>
      </c>
      <c r="B13" s="4">
        <f>7+9+9+6+7</f>
        <v>38</v>
      </c>
      <c r="C13" s="4">
        <f>C2*B13</f>
        <v>86.860399999999998</v>
      </c>
      <c r="D13" s="4">
        <f>7+8+8+7+8</f>
        <v>38</v>
      </c>
      <c r="E13" s="4">
        <f>D13*E2</f>
        <v>43.426400000000001</v>
      </c>
      <c r="F13" s="4">
        <f>6+8+6+6+8</f>
        <v>34</v>
      </c>
      <c r="G13" s="4">
        <f>F13*G2</f>
        <v>19.427600000000002</v>
      </c>
      <c r="H13" s="4"/>
      <c r="I13" s="4">
        <f t="shared" si="0"/>
        <v>149.71440000000001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4">
        <v>12</v>
      </c>
      <c r="B14" s="4">
        <f>6+9+7+8+6</f>
        <v>36</v>
      </c>
      <c r="C14" s="4">
        <f>C2*B14</f>
        <v>82.288800000000009</v>
      </c>
      <c r="D14" s="4">
        <f>7+9+7+8+7</f>
        <v>38</v>
      </c>
      <c r="E14" s="4">
        <f>D14*E2</f>
        <v>43.426400000000001</v>
      </c>
      <c r="F14" s="4">
        <f>7+7+7+8+8</f>
        <v>37</v>
      </c>
      <c r="G14" s="4">
        <f>F14*G2</f>
        <v>21.1418</v>
      </c>
      <c r="H14" s="4"/>
      <c r="I14" s="4">
        <f t="shared" si="0"/>
        <v>146.85700000000003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4">
        <v>13</v>
      </c>
      <c r="B15" s="4">
        <f>9+8+8+9+7</f>
        <v>41</v>
      </c>
      <c r="C15" s="4">
        <f>C2*B15</f>
        <v>93.717799999999997</v>
      </c>
      <c r="D15" s="4">
        <f>9+8+9+9+8</f>
        <v>43</v>
      </c>
      <c r="E15" s="4">
        <f>D15*E2</f>
        <v>49.1404</v>
      </c>
      <c r="F15" s="4">
        <f>8+8+7+7+8</f>
        <v>38</v>
      </c>
      <c r="G15" s="4">
        <f>F15*G2</f>
        <v>21.713200000000001</v>
      </c>
      <c r="H15" s="4"/>
      <c r="I15" s="4">
        <f t="shared" si="0"/>
        <v>164.57139999999998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">
        <v>14</v>
      </c>
      <c r="B16" s="4">
        <f>8+7+7+8+9</f>
        <v>39</v>
      </c>
      <c r="C16" s="4">
        <f>C2*B16</f>
        <v>89.146200000000007</v>
      </c>
      <c r="D16" s="4">
        <f>9+8+8+9+9</f>
        <v>43</v>
      </c>
      <c r="E16" s="4">
        <f>D16*E2</f>
        <v>49.1404</v>
      </c>
      <c r="F16" s="4">
        <f>8+9+8+8+8</f>
        <v>41</v>
      </c>
      <c r="G16" s="4">
        <f>F16*G2</f>
        <v>23.427400000000002</v>
      </c>
      <c r="H16" s="4"/>
      <c r="I16" s="4">
        <f t="shared" si="0"/>
        <v>161.714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>
        <v>15</v>
      </c>
      <c r="B17" s="4">
        <f>7+7+7+7+8</f>
        <v>36</v>
      </c>
      <c r="C17" s="4">
        <f>C2*B17</f>
        <v>82.288800000000009</v>
      </c>
      <c r="D17" s="4">
        <f>8+8+8+9+9</f>
        <v>42</v>
      </c>
      <c r="E17" s="4">
        <f>D17*E2</f>
        <v>47.997599999999998</v>
      </c>
      <c r="F17" s="4">
        <f>8+7+8+9+7</f>
        <v>39</v>
      </c>
      <c r="G17" s="4">
        <f>F17*G2</f>
        <v>22.284600000000001</v>
      </c>
      <c r="H17" s="4"/>
      <c r="I17" s="4">
        <f t="shared" si="0"/>
        <v>152.57100000000003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">
        <v>16</v>
      </c>
      <c r="B18" s="4">
        <f>9+8+9+9+8</f>
        <v>43</v>
      </c>
      <c r="C18" s="4">
        <f>C2*B18</f>
        <v>98.289400000000001</v>
      </c>
      <c r="D18" s="4">
        <f>9+9+9+9+9</f>
        <v>45</v>
      </c>
      <c r="E18" s="4">
        <f>D18*E2</f>
        <v>51.426000000000002</v>
      </c>
      <c r="F18" s="4">
        <f>7+7+8+9+7</f>
        <v>38</v>
      </c>
      <c r="G18" s="4">
        <f>F18*G2</f>
        <v>21.713200000000001</v>
      </c>
      <c r="H18" s="4"/>
      <c r="I18" s="4">
        <f t="shared" si="0"/>
        <v>171.42860000000002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">
        <v>17</v>
      </c>
      <c r="B19" s="4">
        <f>7+7+6+7+6</f>
        <v>33</v>
      </c>
      <c r="C19" s="4">
        <f>C2*B19</f>
        <v>75.431399999999996</v>
      </c>
      <c r="D19" s="4">
        <f>8+7+8+7+6</f>
        <v>36</v>
      </c>
      <c r="E19" s="4">
        <f>D19*E2</f>
        <v>41.140799999999999</v>
      </c>
      <c r="F19" s="4">
        <f>9+8+6+7+7</f>
        <v>37</v>
      </c>
      <c r="G19" s="4">
        <f>F19*G2</f>
        <v>21.1418</v>
      </c>
      <c r="H19" s="4"/>
      <c r="I19" s="4">
        <f t="shared" si="0"/>
        <v>137.714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">
        <v>18</v>
      </c>
      <c r="B20" s="4">
        <f>8+7+9+8+8</f>
        <v>40</v>
      </c>
      <c r="C20" s="4">
        <f>C2*B20</f>
        <v>91.432000000000002</v>
      </c>
      <c r="D20" s="4">
        <f>9+8+8+9+8</f>
        <v>42</v>
      </c>
      <c r="E20" s="4">
        <f>D20*E2</f>
        <v>47.997599999999998</v>
      </c>
      <c r="F20" s="4">
        <f>9+8+8+9+8</f>
        <v>42</v>
      </c>
      <c r="G20" s="4">
        <f>F20*G2</f>
        <v>23.998799999999999</v>
      </c>
      <c r="H20" s="4"/>
      <c r="I20" s="4">
        <f t="shared" si="0"/>
        <v>163.42840000000001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4">
        <v>19</v>
      </c>
      <c r="B21" s="4">
        <f>8+7+8+8+8</f>
        <v>39</v>
      </c>
      <c r="C21" s="4">
        <f>C2*B21</f>
        <v>89.146200000000007</v>
      </c>
      <c r="D21" s="4">
        <f>8+7+8+9+9</f>
        <v>41</v>
      </c>
      <c r="E21" s="4">
        <f>D21*E2</f>
        <v>46.854800000000004</v>
      </c>
      <c r="F21" s="4">
        <f>7+7+7+8+8</f>
        <v>37</v>
      </c>
      <c r="G21" s="4">
        <f>F21*G2</f>
        <v>21.1418</v>
      </c>
      <c r="H21" s="4"/>
      <c r="I21" s="4">
        <f t="shared" si="0"/>
        <v>157.14280000000002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">
        <v>20</v>
      </c>
      <c r="B22" s="4">
        <f>8+8+8+7+7</f>
        <v>38</v>
      </c>
      <c r="C22" s="4">
        <f>C2*B22</f>
        <v>86.860399999999998</v>
      </c>
      <c r="D22" s="4">
        <f>8+8+7+8+7</f>
        <v>38</v>
      </c>
      <c r="E22" s="4">
        <f>D22*E2</f>
        <v>43.426400000000001</v>
      </c>
      <c r="F22" s="4">
        <f>8+8+8+6+7</f>
        <v>37</v>
      </c>
      <c r="G22" s="4">
        <f>F22*G2</f>
        <v>21.1418</v>
      </c>
      <c r="H22" s="4"/>
      <c r="I22" s="4">
        <f t="shared" si="0"/>
        <v>151.42860000000002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4">
        <v>21</v>
      </c>
      <c r="B23" s="4">
        <f>9+8+6+8+8</f>
        <v>39</v>
      </c>
      <c r="C23" s="4">
        <f>C2*B23</f>
        <v>89.146200000000007</v>
      </c>
      <c r="D23" s="4">
        <f>9+8+8+9+8</f>
        <v>42</v>
      </c>
      <c r="E23" s="4">
        <f>D23*E2</f>
        <v>47.997599999999998</v>
      </c>
      <c r="F23" s="4">
        <f>8+8+8+9+9</f>
        <v>42</v>
      </c>
      <c r="G23" s="4">
        <f>F23*G2</f>
        <v>23.998799999999999</v>
      </c>
      <c r="H23" s="4"/>
      <c r="I23" s="4">
        <f t="shared" si="0"/>
        <v>161.14260000000002</v>
      </c>
      <c r="J23" s="1"/>
      <c r="K23" s="1"/>
      <c r="L23" s="1"/>
      <c r="M23" s="1" t="s">
        <v>50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">
        <v>22</v>
      </c>
      <c r="B24" s="4">
        <f>8+8+9+8+8</f>
        <v>41</v>
      </c>
      <c r="C24" s="4">
        <f>C2*B24</f>
        <v>93.717799999999997</v>
      </c>
      <c r="D24" s="4">
        <f>7+7+8+8+9</f>
        <v>39</v>
      </c>
      <c r="E24" s="4">
        <f>D24*E2</f>
        <v>44.569200000000002</v>
      </c>
      <c r="F24" s="4">
        <f>8+7+6+6+8</f>
        <v>35</v>
      </c>
      <c r="G24" s="4">
        <f>F24*G2</f>
        <v>19.999000000000002</v>
      </c>
      <c r="H24" s="4"/>
      <c r="I24" s="4">
        <f t="shared" si="0"/>
        <v>158.286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">
        <v>23</v>
      </c>
      <c r="B25" s="4">
        <f>6+6+8+6+8</f>
        <v>34</v>
      </c>
      <c r="C25" s="4">
        <f>C2*B25</f>
        <v>77.717200000000005</v>
      </c>
      <c r="D25" s="4">
        <f>6+6+7+7+8</f>
        <v>34</v>
      </c>
      <c r="E25" s="4">
        <f>D25*E2</f>
        <v>38.855200000000004</v>
      </c>
      <c r="F25" s="4">
        <f>9+8+8+7+9</f>
        <v>41</v>
      </c>
      <c r="G25" s="4">
        <f>F25*G2</f>
        <v>23.427400000000002</v>
      </c>
      <c r="H25" s="4"/>
      <c r="I25" s="4">
        <f t="shared" si="0"/>
        <v>139.99979999999999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4">
        <v>24</v>
      </c>
      <c r="B26" s="4">
        <f>8+8+9+9+9</f>
        <v>43</v>
      </c>
      <c r="C26" s="4">
        <f>C2*B26</f>
        <v>98.289400000000001</v>
      </c>
      <c r="D26" s="4">
        <f>9+9+8+9+9</f>
        <v>44</v>
      </c>
      <c r="E26" s="4">
        <f>D26*E2</f>
        <v>50.283200000000001</v>
      </c>
      <c r="F26" s="4">
        <f>7+7+8+9+8</f>
        <v>39</v>
      </c>
      <c r="G26" s="4">
        <f>F26*G2</f>
        <v>22.284600000000001</v>
      </c>
      <c r="H26" s="4"/>
      <c r="I26" s="4">
        <f t="shared" si="0"/>
        <v>170.85720000000001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4">
        <v>25</v>
      </c>
      <c r="B27" s="4">
        <f>7+7+7+6+6</f>
        <v>33</v>
      </c>
      <c r="C27" s="4">
        <f>C2*B27</f>
        <v>75.431399999999996</v>
      </c>
      <c r="D27" s="4">
        <f>7+8+6+6+6</f>
        <v>33</v>
      </c>
      <c r="E27" s="4">
        <f>D27*E2</f>
        <v>37.712400000000002</v>
      </c>
      <c r="F27" s="4">
        <f>9+8+8+7+8</f>
        <v>40</v>
      </c>
      <c r="G27" s="4">
        <f>F27*G2</f>
        <v>22.856000000000002</v>
      </c>
      <c r="H27" s="4"/>
      <c r="I27" s="4">
        <f t="shared" si="0"/>
        <v>135.99979999999999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4">
        <v>26</v>
      </c>
      <c r="B28" s="4">
        <f>7+7+6+7+6</f>
        <v>33</v>
      </c>
      <c r="C28" s="4">
        <f>C2*B28</f>
        <v>75.431399999999996</v>
      </c>
      <c r="D28" s="4">
        <f>7+7+9+7+6</f>
        <v>36</v>
      </c>
      <c r="E28" s="4">
        <f>D28*E2</f>
        <v>41.140799999999999</v>
      </c>
      <c r="F28" s="4">
        <f>9+8+8+8+8</f>
        <v>41</v>
      </c>
      <c r="G28" s="4">
        <f>F28*G2</f>
        <v>23.427400000000002</v>
      </c>
      <c r="H28" s="4"/>
      <c r="I28" s="4">
        <f t="shared" si="0"/>
        <v>139.99959999999999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>
        <v>27</v>
      </c>
      <c r="B29" s="4">
        <f>9+8+8+8+8</f>
        <v>41</v>
      </c>
      <c r="C29" s="4">
        <f>C2*B29</f>
        <v>93.717799999999997</v>
      </c>
      <c r="D29" s="4">
        <f>8+8+9+8+7</f>
        <v>40</v>
      </c>
      <c r="E29" s="4">
        <f>D29*E2</f>
        <v>45.712000000000003</v>
      </c>
      <c r="F29" s="4">
        <f>9+6+7+6+7</f>
        <v>35</v>
      </c>
      <c r="G29" s="4">
        <f>F29*G2</f>
        <v>19.999000000000002</v>
      </c>
      <c r="H29" s="4"/>
      <c r="I29" s="4">
        <f t="shared" si="0"/>
        <v>159.42880000000002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">
        <v>28</v>
      </c>
      <c r="B30" s="4">
        <f>5+6+6+6+7</f>
        <v>30</v>
      </c>
      <c r="C30" s="4">
        <f>C2*B30</f>
        <v>68.573999999999998</v>
      </c>
      <c r="D30" s="4">
        <f>6+4+8+5+5</f>
        <v>28</v>
      </c>
      <c r="E30" s="4">
        <f>D30*E2</f>
        <v>31.9984</v>
      </c>
      <c r="F30" s="4">
        <f>5+5+5+6+5</f>
        <v>26</v>
      </c>
      <c r="G30" s="4">
        <f>F30*G2</f>
        <v>14.856400000000001</v>
      </c>
      <c r="H30" s="4"/>
      <c r="I30" s="4">
        <f t="shared" si="0"/>
        <v>115.4288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">
        <v>29</v>
      </c>
      <c r="B31" s="4">
        <f>8+7+7+6+6</f>
        <v>34</v>
      </c>
      <c r="C31" s="4">
        <f>C2*B31</f>
        <v>77.717200000000005</v>
      </c>
      <c r="D31" s="4">
        <f>8+7+7+7+7</f>
        <v>36</v>
      </c>
      <c r="E31" s="4">
        <f>D31*E2</f>
        <v>41.140799999999999</v>
      </c>
      <c r="F31" s="4">
        <f>7+8+7+7+7</f>
        <v>36</v>
      </c>
      <c r="G31" s="4">
        <f>F31*G2</f>
        <v>20.570399999999999</v>
      </c>
      <c r="H31" s="4"/>
      <c r="I31" s="4">
        <f t="shared" si="0"/>
        <v>139.42840000000001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>
        <v>30</v>
      </c>
      <c r="B32" s="4">
        <f>6+7+7+6+8</f>
        <v>34</v>
      </c>
      <c r="C32" s="4">
        <f>C2*B32</f>
        <v>77.717200000000005</v>
      </c>
      <c r="D32" s="4">
        <f>6+7+7+6+8</f>
        <v>34</v>
      </c>
      <c r="E32" s="4">
        <f>D32*E2</f>
        <v>38.855200000000004</v>
      </c>
      <c r="F32" s="4">
        <f>9+8+9+8+9</f>
        <v>43</v>
      </c>
      <c r="G32" s="4">
        <f>F32*G2</f>
        <v>24.5702</v>
      </c>
      <c r="H32" s="4"/>
      <c r="I32" s="4">
        <f t="shared" si="0"/>
        <v>141.14260000000002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">
        <v>31</v>
      </c>
      <c r="B33" s="4">
        <f>8+9+9+8+8</f>
        <v>42</v>
      </c>
      <c r="C33" s="4">
        <f>C2*B33</f>
        <v>96.003600000000006</v>
      </c>
      <c r="D33" s="4">
        <f>7+9+8+9+9</f>
        <v>42</v>
      </c>
      <c r="E33" s="4">
        <f>D33*E2</f>
        <v>47.997599999999998</v>
      </c>
      <c r="F33" s="4">
        <f t="shared" ref="F33:F34" si="1">9+9+9+9+9</f>
        <v>45</v>
      </c>
      <c r="G33" s="4">
        <f>F33*G2</f>
        <v>25.713000000000001</v>
      </c>
      <c r="H33" s="4"/>
      <c r="I33" s="4">
        <f t="shared" si="0"/>
        <v>169.71420000000001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4">
        <v>32</v>
      </c>
      <c r="B34" s="4">
        <f>6+9+7+7+8</f>
        <v>37</v>
      </c>
      <c r="C34" s="4">
        <f>C2*B34</f>
        <v>84.574600000000004</v>
      </c>
      <c r="D34" s="4">
        <f>8+9+8+9+9</f>
        <v>43</v>
      </c>
      <c r="E34" s="4">
        <f>D34*E2</f>
        <v>49.1404</v>
      </c>
      <c r="F34" s="4">
        <f t="shared" si="1"/>
        <v>45</v>
      </c>
      <c r="G34" s="4">
        <f>F34*G2</f>
        <v>25.713000000000001</v>
      </c>
      <c r="H34" s="4"/>
      <c r="I34" s="4">
        <f t="shared" si="0"/>
        <v>159.428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>
        <v>33</v>
      </c>
      <c r="B35" s="4">
        <f>7+9+7+9+9</f>
        <v>41</v>
      </c>
      <c r="C35" s="4">
        <f>C2*B35</f>
        <v>93.717799999999997</v>
      </c>
      <c r="D35" s="4">
        <f>8+8+8+9+9</f>
        <v>42</v>
      </c>
      <c r="E35" s="4">
        <f>D35*E2</f>
        <v>47.997599999999998</v>
      </c>
      <c r="F35" s="4">
        <f>8+9+7+8+8</f>
        <v>40</v>
      </c>
      <c r="G35" s="4">
        <f>F35*G2</f>
        <v>22.856000000000002</v>
      </c>
      <c r="H35" s="4"/>
      <c r="I35" s="4">
        <f t="shared" si="0"/>
        <v>164.57139999999998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>
        <v>34</v>
      </c>
      <c r="B36" s="4">
        <f>9+8+8+8+9</f>
        <v>42</v>
      </c>
      <c r="C36" s="4">
        <f>C2*B36</f>
        <v>96.003600000000006</v>
      </c>
      <c r="D36" s="4">
        <f>9+9+8+9+9</f>
        <v>44</v>
      </c>
      <c r="E36" s="4">
        <f>D36*E2</f>
        <v>50.283200000000001</v>
      </c>
      <c r="F36" s="4">
        <f>7+8+7+9+7</f>
        <v>38</v>
      </c>
      <c r="G36" s="4">
        <f>F36*G2</f>
        <v>21.713200000000001</v>
      </c>
      <c r="H36" s="4"/>
      <c r="I36" s="4">
        <f t="shared" si="0"/>
        <v>168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">
        <v>35</v>
      </c>
      <c r="B37" s="4">
        <f>7+9+8+8+6</f>
        <v>38</v>
      </c>
      <c r="C37" s="4">
        <f>C2*B37</f>
        <v>86.860399999999998</v>
      </c>
      <c r="D37" s="4">
        <f>7+7+9+9+9</f>
        <v>41</v>
      </c>
      <c r="E37" s="4">
        <f>D37*E2</f>
        <v>46.854800000000004</v>
      </c>
      <c r="F37" s="4">
        <f>6+8+7+8+6</f>
        <v>35</v>
      </c>
      <c r="G37" s="4">
        <f>F37*G2</f>
        <v>19.999000000000002</v>
      </c>
      <c r="H37" s="4"/>
      <c r="I37" s="4">
        <f t="shared" si="0"/>
        <v>153.71420000000001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>
        <v>36</v>
      </c>
      <c r="B38" s="4">
        <f>6+6+9+9+7</f>
        <v>37</v>
      </c>
      <c r="C38" s="4">
        <f>C2*B38</f>
        <v>84.574600000000004</v>
      </c>
      <c r="D38" s="4">
        <f>9+7+9+8+9</f>
        <v>42</v>
      </c>
      <c r="E38" s="4">
        <f>D38*E2</f>
        <v>47.997599999999998</v>
      </c>
      <c r="F38" s="4">
        <f>9+7+8+9+8</f>
        <v>41</v>
      </c>
      <c r="G38" s="4">
        <f>F38*G2</f>
        <v>23.427400000000002</v>
      </c>
      <c r="H38" s="4"/>
      <c r="I38" s="4">
        <f t="shared" si="0"/>
        <v>155.99959999999999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4">
        <v>37</v>
      </c>
      <c r="B39" s="4">
        <f>7+7+6+7+7</f>
        <v>34</v>
      </c>
      <c r="C39" s="4">
        <f>C2*B39</f>
        <v>77.717200000000005</v>
      </c>
      <c r="D39" s="4">
        <f>6+6+7+7+8</f>
        <v>34</v>
      </c>
      <c r="E39" s="4">
        <f>D39*E2</f>
        <v>38.855200000000004</v>
      </c>
      <c r="F39" s="4">
        <f>9+8+8+9+9</f>
        <v>43</v>
      </c>
      <c r="G39" s="4">
        <f>F39*G2</f>
        <v>24.5702</v>
      </c>
      <c r="H39" s="4"/>
      <c r="I39" s="4">
        <f t="shared" si="0"/>
        <v>141.14260000000002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29" sqref="F29"/>
    </sheetView>
  </sheetViews>
  <sheetFormatPr defaultColWidth="15.125" defaultRowHeight="15" customHeight="1" x14ac:dyDescent="0.2"/>
  <cols>
    <col min="1" max="1" width="8.625" customWidth="1"/>
    <col min="2" max="2" width="11.125" customWidth="1"/>
    <col min="3" max="3" width="13" customWidth="1"/>
    <col min="4" max="4" width="14.5" customWidth="1"/>
    <col min="5" max="5" width="9.125" customWidth="1"/>
    <col min="6" max="6" width="14.75" customWidth="1"/>
    <col min="7" max="7" width="8.125" customWidth="1"/>
    <col min="8" max="8" width="5.375" customWidth="1"/>
    <col min="9" max="23" width="8.125" customWidth="1"/>
    <col min="24" max="26" width="8.625" customWidth="1"/>
  </cols>
  <sheetData>
    <row r="1" spans="1:26" ht="46.5" customHeight="1" x14ac:dyDescent="0.7">
      <c r="A1" s="8" t="s">
        <v>47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4">
      <c r="A2" s="2" t="s">
        <v>2</v>
      </c>
      <c r="B2" s="2" t="s">
        <v>3</v>
      </c>
      <c r="C2" s="2">
        <v>2.2858000000000001</v>
      </c>
      <c r="D2" s="2" t="s">
        <v>4</v>
      </c>
      <c r="E2" s="2">
        <v>1.1428</v>
      </c>
      <c r="F2" s="2" t="s">
        <v>5</v>
      </c>
      <c r="G2" s="2">
        <v>0.57140000000000002</v>
      </c>
      <c r="H2" s="2"/>
      <c r="I2" s="3" t="s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>
        <v>1</v>
      </c>
      <c r="B3" s="4">
        <f>9+7+8+8+8</f>
        <v>40</v>
      </c>
      <c r="C3" s="4">
        <f>C2*B3</f>
        <v>91.432000000000002</v>
      </c>
      <c r="D3" s="4">
        <f>8+8+8+8+8</f>
        <v>40</v>
      </c>
      <c r="E3" s="4">
        <f>D3*E2</f>
        <v>45.712000000000003</v>
      </c>
      <c r="F3" s="4">
        <f>9+8+8+9+8</f>
        <v>42</v>
      </c>
      <c r="G3" s="4">
        <f>F3*G2</f>
        <v>23.998799999999999</v>
      </c>
      <c r="H3" s="4"/>
      <c r="I3" s="4">
        <f t="shared" ref="I3:I39" si="0">G3+E3+C3</f>
        <v>161.14280000000002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">
        <v>2</v>
      </c>
      <c r="B4" s="4">
        <f>7+6+8+6+6</f>
        <v>33</v>
      </c>
      <c r="C4" s="4">
        <f>C2*B4</f>
        <v>75.431399999999996</v>
      </c>
      <c r="D4" s="4">
        <f>7+7+8+6+7</f>
        <v>35</v>
      </c>
      <c r="E4" s="4">
        <f>D4*E2</f>
        <v>39.998000000000005</v>
      </c>
      <c r="F4" s="4">
        <f>7+6+7+7+7</f>
        <v>34</v>
      </c>
      <c r="G4" s="4">
        <f>F4*G2</f>
        <v>19.427600000000002</v>
      </c>
      <c r="H4" s="4"/>
      <c r="I4" s="4">
        <f t="shared" si="0"/>
        <v>134.857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4">
        <v>3</v>
      </c>
      <c r="B5" s="4">
        <f>8+7+7+7+7</f>
        <v>36</v>
      </c>
      <c r="C5" s="4">
        <f>C2*B5</f>
        <v>82.288800000000009</v>
      </c>
      <c r="D5" s="4">
        <f>8+7+7+8+7</f>
        <v>37</v>
      </c>
      <c r="E5" s="4">
        <f>D5*E2</f>
        <v>42.2836</v>
      </c>
      <c r="F5" s="4">
        <f>6+6+6+8+8</f>
        <v>34</v>
      </c>
      <c r="G5" s="4">
        <f>F5*G2</f>
        <v>19.427600000000002</v>
      </c>
      <c r="H5" s="4"/>
      <c r="I5" s="4">
        <f t="shared" si="0"/>
        <v>144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">
        <v>4</v>
      </c>
      <c r="B6" s="4">
        <f>8+8+7+7+7</f>
        <v>37</v>
      </c>
      <c r="C6" s="4">
        <f>C2*B6</f>
        <v>84.574600000000004</v>
      </c>
      <c r="D6" s="4">
        <f>7+8+7+6+6</f>
        <v>34</v>
      </c>
      <c r="E6" s="4">
        <f>D6*E2</f>
        <v>38.855200000000004</v>
      </c>
      <c r="F6" s="4">
        <f>7+8+7+7+8</f>
        <v>37</v>
      </c>
      <c r="G6" s="4">
        <f>F6*G2</f>
        <v>21.1418</v>
      </c>
      <c r="H6" s="4"/>
      <c r="I6" s="4">
        <f t="shared" si="0"/>
        <v>144.57159999999999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">
        <v>5</v>
      </c>
      <c r="B7" s="4">
        <f>8+7+7+7+7</f>
        <v>36</v>
      </c>
      <c r="C7" s="4">
        <f>C2*B7</f>
        <v>82.288800000000009</v>
      </c>
      <c r="D7" s="4">
        <f>8+7+8+7+7</f>
        <v>37</v>
      </c>
      <c r="E7" s="4">
        <f>D7*E2</f>
        <v>42.2836</v>
      </c>
      <c r="F7" s="4">
        <f>7+9+7+8+8</f>
        <v>39</v>
      </c>
      <c r="G7" s="4">
        <f>F7*G2</f>
        <v>22.284600000000001</v>
      </c>
      <c r="H7" s="4"/>
      <c r="I7" s="4">
        <f t="shared" si="0"/>
        <v>146.85700000000003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>
        <v>6</v>
      </c>
      <c r="B8" s="4">
        <f>7+7+7+7+7</f>
        <v>35</v>
      </c>
      <c r="C8" s="4">
        <f>C2*B8</f>
        <v>80.003</v>
      </c>
      <c r="D8" s="4">
        <f>6+6+6+6+7</f>
        <v>31</v>
      </c>
      <c r="E8" s="4">
        <f>D8*E2</f>
        <v>35.4268</v>
      </c>
      <c r="F8" s="4">
        <f>8+8+8+9+8</f>
        <v>41</v>
      </c>
      <c r="G8" s="4">
        <f>F8*G2</f>
        <v>23.427400000000002</v>
      </c>
      <c r="H8" s="4"/>
      <c r="I8" s="4">
        <f t="shared" si="0"/>
        <v>138.85720000000001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4">
        <v>7</v>
      </c>
      <c r="B9" s="4">
        <f>6+7+7+7+7</f>
        <v>34</v>
      </c>
      <c r="C9" s="4">
        <f>C2*B9</f>
        <v>77.717200000000005</v>
      </c>
      <c r="D9" s="4">
        <f>8+8+6+6+7</f>
        <v>35</v>
      </c>
      <c r="E9" s="4">
        <f>D9*E2</f>
        <v>39.998000000000005</v>
      </c>
      <c r="F9" s="4">
        <f>7+8+7+8+7</f>
        <v>37</v>
      </c>
      <c r="G9" s="4">
        <f>F9*G2</f>
        <v>21.1418</v>
      </c>
      <c r="H9" s="4"/>
      <c r="I9" s="4">
        <f t="shared" si="0"/>
        <v>138.85700000000003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">
        <v>8</v>
      </c>
      <c r="B10" s="4">
        <f>6+9+8+7+7</f>
        <v>37</v>
      </c>
      <c r="C10" s="4">
        <f>C2*B10</f>
        <v>84.574600000000004</v>
      </c>
      <c r="D10" s="4">
        <f>8+7+7+6+7</f>
        <v>35</v>
      </c>
      <c r="E10" s="4">
        <f>D10*E2</f>
        <v>39.998000000000005</v>
      </c>
      <c r="F10" s="4">
        <f>8+8+9+9+8</f>
        <v>42</v>
      </c>
      <c r="G10" s="4">
        <f>F10*G2</f>
        <v>23.998799999999999</v>
      </c>
      <c r="H10" s="4"/>
      <c r="I10" s="4">
        <f t="shared" si="0"/>
        <v>148.57140000000001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4">
        <v>9</v>
      </c>
      <c r="B11" s="4">
        <f>9+8+8+7+7</f>
        <v>39</v>
      </c>
      <c r="C11" s="4">
        <f>C2*B11</f>
        <v>89.146200000000007</v>
      </c>
      <c r="D11" s="4">
        <f>9+9+9+7+7</f>
        <v>41</v>
      </c>
      <c r="E11" s="4">
        <f>D11*E2</f>
        <v>46.854800000000004</v>
      </c>
      <c r="F11" s="4">
        <f>9+9+8+8+9</f>
        <v>43</v>
      </c>
      <c r="G11" s="4">
        <f>F11*G2</f>
        <v>24.5702</v>
      </c>
      <c r="H11" s="4"/>
      <c r="I11" s="4">
        <f t="shared" si="0"/>
        <v>160.57120000000003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4">
        <v>10</v>
      </c>
      <c r="B12" s="4">
        <f>8+8+9+9+7</f>
        <v>41</v>
      </c>
      <c r="C12" s="4">
        <f>C2*B12</f>
        <v>93.717799999999997</v>
      </c>
      <c r="D12" s="4">
        <f>8+8+9+9+8</f>
        <v>42</v>
      </c>
      <c r="E12" s="4">
        <f>D12*E2</f>
        <v>47.997599999999998</v>
      </c>
      <c r="F12" s="4">
        <f>7+7+8+7+8</f>
        <v>37</v>
      </c>
      <c r="G12" s="4">
        <f>F12*G2</f>
        <v>21.1418</v>
      </c>
      <c r="H12" s="4"/>
      <c r="I12" s="4">
        <f t="shared" si="0"/>
        <v>162.85719999999998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>
        <v>11</v>
      </c>
      <c r="B13" s="4">
        <f>6+7+6+9+6</f>
        <v>34</v>
      </c>
      <c r="C13" s="4">
        <f>C2*B13</f>
        <v>77.717200000000005</v>
      </c>
      <c r="D13" s="4">
        <f>3+6+6+6+6</f>
        <v>27</v>
      </c>
      <c r="E13" s="4">
        <f>D13*E2</f>
        <v>30.855600000000003</v>
      </c>
      <c r="F13" s="4">
        <f>7+8+7+7+7</f>
        <v>36</v>
      </c>
      <c r="G13" s="4">
        <f>F13*G2</f>
        <v>20.570399999999999</v>
      </c>
      <c r="H13" s="4"/>
      <c r="I13" s="4">
        <f t="shared" si="0"/>
        <v>129.14320000000001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4">
        <v>12</v>
      </c>
      <c r="B14" s="4">
        <f>8+9+7+9+8</f>
        <v>41</v>
      </c>
      <c r="C14" s="4">
        <f>C2*B14</f>
        <v>93.717799999999997</v>
      </c>
      <c r="D14" s="4">
        <f>8+9+8+9+7</f>
        <v>41</v>
      </c>
      <c r="E14" s="4">
        <f>D14*E2</f>
        <v>46.854800000000004</v>
      </c>
      <c r="F14" s="4">
        <f>9+8+9+9+8</f>
        <v>43</v>
      </c>
      <c r="G14" s="4">
        <f>F14*G2</f>
        <v>24.5702</v>
      </c>
      <c r="H14" s="4"/>
      <c r="I14" s="4">
        <f t="shared" si="0"/>
        <v>165.14280000000002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4">
        <v>13</v>
      </c>
      <c r="B15" s="4">
        <f>9+7+9+8+9</f>
        <v>42</v>
      </c>
      <c r="C15" s="4">
        <f>C2*B15</f>
        <v>96.003600000000006</v>
      </c>
      <c r="D15" s="4">
        <f>8+7+9+7+9</f>
        <v>40</v>
      </c>
      <c r="E15" s="4">
        <f>D15*E2</f>
        <v>45.712000000000003</v>
      </c>
      <c r="F15" s="4">
        <f>9+8+9+8+8</f>
        <v>42</v>
      </c>
      <c r="G15" s="4">
        <f>F15*G2</f>
        <v>23.998799999999999</v>
      </c>
      <c r="H15" s="4"/>
      <c r="I15" s="4">
        <f t="shared" si="0"/>
        <v>165.71440000000001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4">
        <v>14</v>
      </c>
      <c r="B16" s="4">
        <f>7+6+6+7+7</f>
        <v>33</v>
      </c>
      <c r="C16" s="4">
        <f>C2*B16</f>
        <v>75.431399999999996</v>
      </c>
      <c r="D16" s="4">
        <f>6+5+5+7+6</f>
        <v>29</v>
      </c>
      <c r="E16" s="4">
        <f>D16*E2</f>
        <v>33.141199999999998</v>
      </c>
      <c r="F16" s="4">
        <f>8+8+8+8+8</f>
        <v>40</v>
      </c>
      <c r="G16" s="4">
        <f>F16*G2</f>
        <v>22.856000000000002</v>
      </c>
      <c r="H16" s="4"/>
      <c r="I16" s="4">
        <f t="shared" si="0"/>
        <v>131.42859999999999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>
        <v>15</v>
      </c>
      <c r="B17" s="4">
        <f>8+5+5+6+6</f>
        <v>30</v>
      </c>
      <c r="C17" s="4">
        <f>C2*B17</f>
        <v>68.573999999999998</v>
      </c>
      <c r="D17" s="4">
        <f>7+6+6+6+6</f>
        <v>31</v>
      </c>
      <c r="E17" s="4">
        <f>D17*E2</f>
        <v>35.4268</v>
      </c>
      <c r="F17" s="4">
        <f>7+6+8+7+8</f>
        <v>36</v>
      </c>
      <c r="G17" s="4">
        <f>F17*G2</f>
        <v>20.570399999999999</v>
      </c>
      <c r="H17" s="4"/>
      <c r="I17" s="4">
        <f t="shared" si="0"/>
        <v>124.5712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">
        <v>16</v>
      </c>
      <c r="B18" s="4">
        <f>8+9+6+7+7</f>
        <v>37</v>
      </c>
      <c r="C18" s="4">
        <f>C2*B18</f>
        <v>84.574600000000004</v>
      </c>
      <c r="D18" s="4">
        <f>7+7+9+7+8</f>
        <v>38</v>
      </c>
      <c r="E18" s="4">
        <f>D18*E2</f>
        <v>43.426400000000001</v>
      </c>
      <c r="F18" s="4">
        <f>8+7+8+7+8</f>
        <v>38</v>
      </c>
      <c r="G18" s="4">
        <f>F18*G2</f>
        <v>21.713200000000001</v>
      </c>
      <c r="H18" s="4"/>
      <c r="I18" s="4">
        <f t="shared" si="0"/>
        <v>149.71420000000001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4">
        <v>17</v>
      </c>
      <c r="B19" s="4">
        <f>6+6+6+6+7</f>
        <v>31</v>
      </c>
      <c r="C19" s="4">
        <f>C2*B19</f>
        <v>70.859800000000007</v>
      </c>
      <c r="D19" s="4">
        <f>6+6+6+6+6</f>
        <v>30</v>
      </c>
      <c r="E19" s="4">
        <f>D19*E2</f>
        <v>34.283999999999999</v>
      </c>
      <c r="F19" s="4">
        <f>6+6+8+7+6</f>
        <v>33</v>
      </c>
      <c r="G19" s="4">
        <f>F19*G2</f>
        <v>18.856200000000001</v>
      </c>
      <c r="H19" s="4"/>
      <c r="I19" s="4">
        <f t="shared" si="0"/>
        <v>124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">
        <v>18</v>
      </c>
      <c r="B20" s="4">
        <f>9+7+8+7+8</f>
        <v>39</v>
      </c>
      <c r="C20" s="4">
        <f>C2*B20</f>
        <v>89.146200000000007</v>
      </c>
      <c r="D20" s="4">
        <f>8+9+8+7+8</f>
        <v>40</v>
      </c>
      <c r="E20" s="4">
        <f>D20*E2</f>
        <v>45.712000000000003</v>
      </c>
      <c r="F20" s="4">
        <f>9+8+8+8+8</f>
        <v>41</v>
      </c>
      <c r="G20" s="4">
        <f>F20*G2</f>
        <v>23.427400000000002</v>
      </c>
      <c r="H20" s="4"/>
      <c r="I20" s="4">
        <f t="shared" si="0"/>
        <v>158.28560000000002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4">
        <v>19</v>
      </c>
      <c r="B21" s="4">
        <f>6+7+7+7+7</f>
        <v>34</v>
      </c>
      <c r="C21" s="4">
        <f>C2*B21</f>
        <v>77.717200000000005</v>
      </c>
      <c r="D21" s="4">
        <f>5+6+7+7+6</f>
        <v>31</v>
      </c>
      <c r="E21" s="4">
        <f>D21*E2</f>
        <v>35.4268</v>
      </c>
      <c r="F21" s="4">
        <f>8+9+9+8+8</f>
        <v>42</v>
      </c>
      <c r="G21" s="4">
        <f>F21*G2</f>
        <v>23.998799999999999</v>
      </c>
      <c r="H21" s="4"/>
      <c r="I21" s="4">
        <f t="shared" si="0"/>
        <v>137.14280000000002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4">
        <v>20</v>
      </c>
      <c r="B22" s="4">
        <f>6+8+9+6+8</f>
        <v>37</v>
      </c>
      <c r="C22" s="4">
        <f>C2*B22</f>
        <v>84.574600000000004</v>
      </c>
      <c r="D22" s="4">
        <f>6+6+7+6+7</f>
        <v>32</v>
      </c>
      <c r="E22" s="4">
        <f>D22*E2</f>
        <v>36.569600000000001</v>
      </c>
      <c r="F22" s="4">
        <f>7+9+8+7+8</f>
        <v>39</v>
      </c>
      <c r="G22" s="4">
        <f>F22*G2</f>
        <v>22.284600000000001</v>
      </c>
      <c r="H22" s="4"/>
      <c r="I22" s="4">
        <f t="shared" si="0"/>
        <v>143.42880000000002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4">
        <v>21</v>
      </c>
      <c r="B23" s="4">
        <f>6+8+8+6+8</f>
        <v>36</v>
      </c>
      <c r="C23" s="4">
        <f>C2*B23</f>
        <v>82.288800000000009</v>
      </c>
      <c r="D23" s="4">
        <f>5+7+8+5+8</f>
        <v>33</v>
      </c>
      <c r="E23" s="4">
        <f>D23*E2</f>
        <v>37.712400000000002</v>
      </c>
      <c r="F23" s="4">
        <f>9+8+8+9+8</f>
        <v>42</v>
      </c>
      <c r="G23" s="4">
        <f>F23*G2</f>
        <v>23.998799999999999</v>
      </c>
      <c r="H23" s="4"/>
      <c r="I23" s="4">
        <f t="shared" si="0"/>
        <v>144</v>
      </c>
      <c r="J23" s="1"/>
      <c r="K23" s="1"/>
      <c r="L23" s="1"/>
      <c r="M23" s="1" t="s">
        <v>50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4">
        <v>22</v>
      </c>
      <c r="B24" s="4">
        <f>6+8+8+7+6</f>
        <v>35</v>
      </c>
      <c r="C24" s="4">
        <f>C2*B24</f>
        <v>80.003</v>
      </c>
      <c r="D24" s="4">
        <f>6+7+7+6+5</f>
        <v>31</v>
      </c>
      <c r="E24" s="4">
        <f>D24*E2</f>
        <v>35.4268</v>
      </c>
      <c r="F24" s="4">
        <f>9+7+8+7+7</f>
        <v>38</v>
      </c>
      <c r="G24" s="4">
        <f>F24*G2</f>
        <v>21.713200000000001</v>
      </c>
      <c r="H24" s="4"/>
      <c r="I24" s="4">
        <f t="shared" si="0"/>
        <v>137.143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4">
        <v>23</v>
      </c>
      <c r="B25" s="4">
        <f>7+8+7+6+8</f>
        <v>36</v>
      </c>
      <c r="C25" s="4">
        <f>C2*B25</f>
        <v>82.288800000000009</v>
      </c>
      <c r="D25" s="4">
        <f>5+8+8+6+8</f>
        <v>35</v>
      </c>
      <c r="E25" s="4">
        <f>D25*E2</f>
        <v>39.998000000000005</v>
      </c>
      <c r="F25" s="4">
        <f>7+8+8+8+8</f>
        <v>39</v>
      </c>
      <c r="G25" s="4">
        <f>F25*G2</f>
        <v>22.284600000000001</v>
      </c>
      <c r="H25" s="4"/>
      <c r="I25" s="4">
        <f t="shared" si="0"/>
        <v>144.57140000000001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4">
        <v>24</v>
      </c>
      <c r="B26" s="4">
        <f>8+8+8+6+6</f>
        <v>36</v>
      </c>
      <c r="C26" s="4">
        <f>C2*B26</f>
        <v>82.288800000000009</v>
      </c>
      <c r="D26" s="4">
        <f>8+7+7+7+6</f>
        <v>35</v>
      </c>
      <c r="E26" s="4">
        <f>D26*E2</f>
        <v>39.998000000000005</v>
      </c>
      <c r="F26" s="4">
        <f>8+8+8+8+7</f>
        <v>39</v>
      </c>
      <c r="G26" s="4">
        <f>F26*G2</f>
        <v>22.284600000000001</v>
      </c>
      <c r="H26" s="4"/>
      <c r="I26" s="4">
        <f t="shared" si="0"/>
        <v>144.57140000000001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4">
        <v>25</v>
      </c>
      <c r="B27" s="4">
        <f>8+6+6+7+7</f>
        <v>34</v>
      </c>
      <c r="C27" s="4">
        <f>C2*B27</f>
        <v>77.717200000000005</v>
      </c>
      <c r="D27" s="4">
        <f>9+8+9+9+7</f>
        <v>42</v>
      </c>
      <c r="E27" s="4">
        <f>D27*E2</f>
        <v>47.997599999999998</v>
      </c>
      <c r="F27" s="4">
        <f>8+8+9+8+8</f>
        <v>41</v>
      </c>
      <c r="G27" s="4">
        <f>F27*G2</f>
        <v>23.427400000000002</v>
      </c>
      <c r="H27" s="4"/>
      <c r="I27" s="4">
        <f t="shared" si="0"/>
        <v>149.1422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4">
        <v>26</v>
      </c>
      <c r="B28" s="4">
        <f>8+8+7+7+8</f>
        <v>38</v>
      </c>
      <c r="C28" s="4">
        <f>C2*B28</f>
        <v>86.860399999999998</v>
      </c>
      <c r="D28" s="4">
        <f>7+6+7+7+7</f>
        <v>34</v>
      </c>
      <c r="E28" s="4">
        <f>D28*E2</f>
        <v>38.855200000000004</v>
      </c>
      <c r="F28" s="4">
        <f t="shared" ref="F28:F29" si="1">9+8+8+9+9</f>
        <v>43</v>
      </c>
      <c r="G28" s="4">
        <f>F28*G2</f>
        <v>24.5702</v>
      </c>
      <c r="H28" s="4"/>
      <c r="I28" s="4">
        <f t="shared" si="0"/>
        <v>150.28579999999999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4">
        <v>27</v>
      </c>
      <c r="B29" s="4">
        <f>9+8+8+9+7</f>
        <v>41</v>
      </c>
      <c r="C29" s="4">
        <f>C2*B29</f>
        <v>93.717799999999997</v>
      </c>
      <c r="D29" s="4">
        <f>9+8+8+9+9</f>
        <v>43</v>
      </c>
      <c r="E29" s="4">
        <f>D29*E2</f>
        <v>49.1404</v>
      </c>
      <c r="F29" s="4">
        <f t="shared" si="1"/>
        <v>43</v>
      </c>
      <c r="G29" s="4">
        <f>F29*G2</f>
        <v>24.5702</v>
      </c>
      <c r="H29" s="4"/>
      <c r="I29" s="4">
        <f t="shared" si="0"/>
        <v>167.42840000000001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4">
        <v>28</v>
      </c>
      <c r="B30" s="4">
        <f>7+8+8+8+8</f>
        <v>39</v>
      </c>
      <c r="C30" s="4">
        <f>C2*B30</f>
        <v>89.146200000000007</v>
      </c>
      <c r="D30" s="4">
        <f>7+7+7+7+8</f>
        <v>36</v>
      </c>
      <c r="E30" s="4">
        <f>D30*E2</f>
        <v>41.140799999999999</v>
      </c>
      <c r="F30" s="4">
        <f>9+8+7+9+7</f>
        <v>40</v>
      </c>
      <c r="G30" s="4">
        <f>F30*G2</f>
        <v>22.856000000000002</v>
      </c>
      <c r="H30" s="4"/>
      <c r="I30" s="4">
        <f t="shared" si="0"/>
        <v>153.143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4">
        <v>29</v>
      </c>
      <c r="B31" s="4">
        <f>8+7+7+7+9</f>
        <v>38</v>
      </c>
      <c r="C31" s="4">
        <f>C2*B31</f>
        <v>86.860399999999998</v>
      </c>
      <c r="D31" s="4">
        <f>8+8+7+8+9</f>
        <v>40</v>
      </c>
      <c r="E31" s="4">
        <f>D31*E2</f>
        <v>45.712000000000003</v>
      </c>
      <c r="F31" s="4">
        <f>9+9+8+8+9</f>
        <v>43</v>
      </c>
      <c r="G31" s="4">
        <f>F31*G2</f>
        <v>24.5702</v>
      </c>
      <c r="H31" s="4"/>
      <c r="I31" s="4">
        <f t="shared" si="0"/>
        <v>157.14260000000002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4">
        <v>30</v>
      </c>
      <c r="B32" s="4">
        <f>9+9+9+9+8</f>
        <v>44</v>
      </c>
      <c r="C32" s="4">
        <f>C2*B32</f>
        <v>100.5752</v>
      </c>
      <c r="D32" s="4">
        <f>9+9+9+8+9</f>
        <v>44</v>
      </c>
      <c r="E32" s="4">
        <f>D32*E2</f>
        <v>50.283200000000001</v>
      </c>
      <c r="F32" s="4">
        <f>9+9+9+9+9</f>
        <v>45</v>
      </c>
      <c r="G32" s="4">
        <f>F32*G2</f>
        <v>25.713000000000001</v>
      </c>
      <c r="H32" s="4"/>
      <c r="I32" s="4">
        <f t="shared" si="0"/>
        <v>176.57139999999998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4">
        <v>31</v>
      </c>
      <c r="B33" s="4">
        <f>7+7+8+7+7</f>
        <v>36</v>
      </c>
      <c r="C33" s="4">
        <f>C2*B33</f>
        <v>82.288800000000009</v>
      </c>
      <c r="D33" s="4">
        <f>8+7+8+7+8</f>
        <v>38</v>
      </c>
      <c r="E33" s="4">
        <f>D33*E2</f>
        <v>43.426400000000001</v>
      </c>
      <c r="F33" s="4">
        <f>6+7+6+8+7</f>
        <v>34</v>
      </c>
      <c r="G33" s="4">
        <f>F33*G2</f>
        <v>19.427600000000002</v>
      </c>
      <c r="H33" s="4"/>
      <c r="I33" s="4">
        <f t="shared" si="0"/>
        <v>145.14280000000002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4">
        <v>32</v>
      </c>
      <c r="B34" s="4">
        <f>5+7+7+7+6</f>
        <v>32</v>
      </c>
      <c r="C34" s="4">
        <f>C2*B34</f>
        <v>73.145600000000002</v>
      </c>
      <c r="D34" s="4">
        <f>5+7+8+7+6</f>
        <v>33</v>
      </c>
      <c r="E34" s="4">
        <f>D34*E2</f>
        <v>37.712400000000002</v>
      </c>
      <c r="F34" s="4">
        <f>5+7+7+7+6</f>
        <v>32</v>
      </c>
      <c r="G34" s="4">
        <f>F34*G2</f>
        <v>18.284800000000001</v>
      </c>
      <c r="H34" s="4"/>
      <c r="I34" s="4">
        <f t="shared" si="0"/>
        <v>129.14280000000002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4">
        <v>33</v>
      </c>
      <c r="B35" s="4">
        <f>6+5+6+6+7</f>
        <v>30</v>
      </c>
      <c r="C35" s="4">
        <f>C2*B35</f>
        <v>68.573999999999998</v>
      </c>
      <c r="D35" s="4">
        <f>7+7+7+6+7</f>
        <v>34</v>
      </c>
      <c r="E35" s="4">
        <f>D35*E2</f>
        <v>38.855200000000004</v>
      </c>
      <c r="F35" s="4">
        <f>7+7+6+7+6</f>
        <v>33</v>
      </c>
      <c r="G35" s="4">
        <f>F35*G2</f>
        <v>18.856200000000001</v>
      </c>
      <c r="H35" s="4"/>
      <c r="I35" s="4">
        <f t="shared" si="0"/>
        <v>126.28540000000001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4">
        <v>34</v>
      </c>
      <c r="B36" s="4">
        <f>6+6+7+8+6</f>
        <v>33</v>
      </c>
      <c r="C36" s="4">
        <f>C2*B36</f>
        <v>75.431399999999996</v>
      </c>
      <c r="D36" s="4">
        <f>7+5+7+8+6</f>
        <v>33</v>
      </c>
      <c r="E36" s="4">
        <f>D36*E2</f>
        <v>37.712400000000002</v>
      </c>
      <c r="F36" s="4">
        <f>8+8+8+7+8</f>
        <v>39</v>
      </c>
      <c r="G36" s="4">
        <f>F36*G2</f>
        <v>22.284600000000001</v>
      </c>
      <c r="H36" s="4"/>
      <c r="I36" s="4">
        <f t="shared" si="0"/>
        <v>135.42840000000001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4">
        <v>35</v>
      </c>
      <c r="B37" s="4">
        <f>7+6+7+8+7</f>
        <v>35</v>
      </c>
      <c r="C37" s="4">
        <f>C2*B37</f>
        <v>80.003</v>
      </c>
      <c r="D37" s="4">
        <f>8+8+7+8+8</f>
        <v>39</v>
      </c>
      <c r="E37" s="4">
        <f>D37*E2</f>
        <v>44.569200000000002</v>
      </c>
      <c r="F37" s="4">
        <f>7+7+9+8+8</f>
        <v>39</v>
      </c>
      <c r="G37" s="4">
        <f>F37*G2</f>
        <v>22.284600000000001</v>
      </c>
      <c r="H37" s="4"/>
      <c r="I37" s="4">
        <f t="shared" si="0"/>
        <v>146.85680000000002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4">
        <v>36</v>
      </c>
      <c r="B38" s="4">
        <f>5+5+6+8+6</f>
        <v>30</v>
      </c>
      <c r="C38" s="4">
        <f>C2*B38</f>
        <v>68.573999999999998</v>
      </c>
      <c r="D38" s="4">
        <f>4+5+6+8+6</f>
        <v>29</v>
      </c>
      <c r="E38" s="4">
        <f>D38*E2</f>
        <v>33.141199999999998</v>
      </c>
      <c r="F38" s="4">
        <f>8+8+7+7+8</f>
        <v>38</v>
      </c>
      <c r="G38" s="4">
        <f>F38*G2</f>
        <v>21.713200000000001</v>
      </c>
      <c r="H38" s="4"/>
      <c r="I38" s="4">
        <f t="shared" si="0"/>
        <v>123.4284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4">
        <v>37</v>
      </c>
      <c r="B39" s="4">
        <f>4+4+6+8+6</f>
        <v>28</v>
      </c>
      <c r="C39" s="4">
        <f>C2*B39</f>
        <v>64.002399999999994</v>
      </c>
      <c r="D39" s="4">
        <f>4+4+7+7+6</f>
        <v>28</v>
      </c>
      <c r="E39" s="4">
        <f>D39*E2</f>
        <v>31.9984</v>
      </c>
      <c r="F39" s="4">
        <f>8+7+6+6+7</f>
        <v>34</v>
      </c>
      <c r="G39" s="4">
        <f>F39*G2</f>
        <v>19.427600000000002</v>
      </c>
      <c r="H39" s="4"/>
      <c r="I39" s="4">
        <f t="shared" si="0"/>
        <v>115.4284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J1"/>
    </sheetView>
  </sheetViews>
  <sheetFormatPr defaultColWidth="15.125" defaultRowHeight="15" customHeight="1" x14ac:dyDescent="0.2"/>
  <cols>
    <col min="1" max="1" width="8.625" customWidth="1"/>
    <col min="2" max="2" width="32.25" customWidth="1"/>
    <col min="3" max="3" width="17.375" customWidth="1"/>
    <col min="4" max="4" width="16.125" customWidth="1"/>
    <col min="5" max="5" width="15.25" customWidth="1"/>
    <col min="6" max="6" width="16" customWidth="1"/>
    <col min="7" max="7" width="5" customWidth="1"/>
    <col min="8" max="8" width="11.625" customWidth="1"/>
    <col min="9" max="18" width="8.125" customWidth="1"/>
    <col min="19" max="26" width="8.625" customWidth="1"/>
  </cols>
  <sheetData>
    <row r="1" spans="1:26" ht="49.5" customHeight="1" x14ac:dyDescent="0.7">
      <c r="A1" s="8" t="s">
        <v>48</v>
      </c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3">
      <c r="A2" s="2" t="s">
        <v>2</v>
      </c>
      <c r="B2" s="2"/>
      <c r="C2" s="2" t="s">
        <v>0</v>
      </c>
      <c r="D2" s="2" t="s">
        <v>1</v>
      </c>
      <c r="E2" s="2" t="s">
        <v>7</v>
      </c>
      <c r="F2" s="2" t="s">
        <v>47</v>
      </c>
      <c r="G2" s="2"/>
      <c r="H2" s="2" t="s">
        <v>49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6">
        <v>1</v>
      </c>
      <c r="B3" s="6" t="s">
        <v>10</v>
      </c>
      <c r="C3" s="6">
        <f>CHICKEN!I3</f>
        <v>152</v>
      </c>
      <c r="D3" s="6">
        <f>RIBS!I3</f>
        <v>170.857</v>
      </c>
      <c r="E3" s="6">
        <f>PORK!I3</f>
        <v>143.42840000000001</v>
      </c>
      <c r="F3" s="6">
        <f>BRISKET!I3</f>
        <v>161.14280000000002</v>
      </c>
      <c r="G3" s="6"/>
      <c r="H3" s="6">
        <f t="shared" ref="H3:H39" si="0">C3+D3+E3+F3</f>
        <v>627.42820000000006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6">
        <v>2</v>
      </c>
      <c r="B4" s="6" t="s">
        <v>11</v>
      </c>
      <c r="C4" s="6">
        <f>CHICKEN!I4</f>
        <v>135.4288</v>
      </c>
      <c r="D4" s="6">
        <f>RIBS!I4</f>
        <v>151.99979999999999</v>
      </c>
      <c r="E4" s="6">
        <f>PORK!I4</f>
        <v>134.857</v>
      </c>
      <c r="F4" s="6">
        <f>BRISKET!I4</f>
        <v>134.857</v>
      </c>
      <c r="G4" s="6"/>
      <c r="H4" s="6">
        <f t="shared" si="0"/>
        <v>557.1425999999999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6">
        <v>3</v>
      </c>
      <c r="B5" s="6" t="s">
        <v>12</v>
      </c>
      <c r="C5" s="6">
        <f>CHICKEN!I5</f>
        <v>135.42860000000002</v>
      </c>
      <c r="D5" s="6">
        <f>RIBS!I5</f>
        <v>141.14280000000002</v>
      </c>
      <c r="E5" s="6">
        <f>PORK!I5</f>
        <v>145.71420000000001</v>
      </c>
      <c r="F5" s="6">
        <f>BRISKET!I5</f>
        <v>144</v>
      </c>
      <c r="G5" s="6"/>
      <c r="H5" s="6">
        <f t="shared" si="0"/>
        <v>566.28560000000004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6">
        <v>4</v>
      </c>
      <c r="B6" s="6" t="s">
        <v>13</v>
      </c>
      <c r="C6" s="6">
        <f>CHICKEN!I6</f>
        <v>117.14259999999999</v>
      </c>
      <c r="D6" s="6">
        <f>RIBS!I6</f>
        <v>162.28559999999999</v>
      </c>
      <c r="E6" s="6">
        <f>PORK!I6</f>
        <v>133.71440000000001</v>
      </c>
      <c r="F6" s="6">
        <f>BRISKET!I6</f>
        <v>144.57159999999999</v>
      </c>
      <c r="G6" s="6"/>
      <c r="H6" s="6">
        <f t="shared" si="0"/>
        <v>557.71419999999989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6">
        <v>5</v>
      </c>
      <c r="B7" s="6" t="s">
        <v>14</v>
      </c>
      <c r="C7" s="6">
        <f>CHICKEN!I7</f>
        <v>104</v>
      </c>
      <c r="D7" s="6">
        <f>RIBS!I7</f>
        <v>138.28540000000001</v>
      </c>
      <c r="E7" s="6">
        <f>PORK!I7</f>
        <v>129.71420000000001</v>
      </c>
      <c r="F7" s="6">
        <f>BRISKET!I7</f>
        <v>146.85700000000003</v>
      </c>
      <c r="G7" s="6"/>
      <c r="H7" s="6">
        <f t="shared" si="0"/>
        <v>518.85660000000007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6">
        <v>6</v>
      </c>
      <c r="B8" s="6" t="s">
        <v>15</v>
      </c>
      <c r="C8" s="6">
        <f>CHICKEN!I8</f>
        <v>135.42840000000001</v>
      </c>
      <c r="D8" s="6">
        <f>RIBS!I8</f>
        <v>162.85719999999998</v>
      </c>
      <c r="E8" s="6">
        <f>PORK!I8</f>
        <v>151.99979999999999</v>
      </c>
      <c r="F8" s="6">
        <f>BRISKET!I8</f>
        <v>138.85720000000001</v>
      </c>
      <c r="G8" s="6"/>
      <c r="H8" s="6">
        <f t="shared" si="0"/>
        <v>589.14260000000002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6">
        <v>7</v>
      </c>
      <c r="B9" s="6" t="s">
        <v>16</v>
      </c>
      <c r="C9" s="6">
        <f>CHICKEN!I9</f>
        <v>160.57140000000001</v>
      </c>
      <c r="D9" s="6">
        <f>RIBS!I9</f>
        <v>132</v>
      </c>
      <c r="E9" s="6">
        <f>PORK!I9</f>
        <v>172.57159999999999</v>
      </c>
      <c r="F9" s="6">
        <f>BRISKET!I9</f>
        <v>138.85700000000003</v>
      </c>
      <c r="G9" s="6"/>
      <c r="H9" s="6">
        <f t="shared" si="0"/>
        <v>604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6">
        <v>8</v>
      </c>
      <c r="B10" s="7" t="s">
        <v>17</v>
      </c>
      <c r="C10" s="6">
        <f>CHICKEN!I10</f>
        <v>138.28539999999998</v>
      </c>
      <c r="D10" s="6">
        <f>RIBS!I10</f>
        <v>121.71420000000001</v>
      </c>
      <c r="E10" s="6">
        <f>PORK!I10</f>
        <v>152.00020000000001</v>
      </c>
      <c r="F10" s="6">
        <f>BRISKET!I10</f>
        <v>148.57140000000001</v>
      </c>
      <c r="G10" s="6"/>
      <c r="H10" s="6">
        <f t="shared" si="0"/>
        <v>560.57119999999998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6">
        <v>9</v>
      </c>
      <c r="B11" s="6" t="s">
        <v>18</v>
      </c>
      <c r="C11" s="6">
        <f>CHICKEN!I11</f>
        <v>163.42840000000001</v>
      </c>
      <c r="D11" s="6">
        <f>RIBS!I11</f>
        <v>156.57140000000001</v>
      </c>
      <c r="E11" s="6">
        <f>PORK!I11</f>
        <v>159.4282</v>
      </c>
      <c r="F11" s="6">
        <f>BRISKET!I11</f>
        <v>160.57120000000003</v>
      </c>
      <c r="G11" s="6"/>
      <c r="H11" s="6">
        <f t="shared" si="0"/>
        <v>639.99920000000009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6">
        <v>10</v>
      </c>
      <c r="B12" s="6" t="s">
        <v>19</v>
      </c>
      <c r="C12" s="6">
        <f>CHICKEN!I12</f>
        <v>154.85720000000001</v>
      </c>
      <c r="D12" s="6">
        <f>RIBS!I12</f>
        <v>164.57139999999998</v>
      </c>
      <c r="E12" s="6">
        <f>PORK!I12</f>
        <v>156.57140000000001</v>
      </c>
      <c r="F12" s="6">
        <f>BRISKET!I12</f>
        <v>162.85719999999998</v>
      </c>
      <c r="G12" s="6"/>
      <c r="H12" s="6">
        <f t="shared" si="0"/>
        <v>638.85719999999992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6">
        <v>11</v>
      </c>
      <c r="B13" s="6" t="s">
        <v>20</v>
      </c>
      <c r="C13" s="6">
        <f>CHICKEN!I13</f>
        <v>144</v>
      </c>
      <c r="D13" s="6">
        <f>RIBS!I13</f>
        <v>151.42840000000001</v>
      </c>
      <c r="E13" s="6">
        <f>PORK!I13</f>
        <v>149.71440000000001</v>
      </c>
      <c r="F13" s="6">
        <f>BRISKET!I13</f>
        <v>129.14320000000001</v>
      </c>
      <c r="G13" s="6"/>
      <c r="H13" s="6">
        <f t="shared" si="0"/>
        <v>574.28600000000006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6">
        <v>12</v>
      </c>
      <c r="B14" s="6" t="s">
        <v>21</v>
      </c>
      <c r="C14" s="6">
        <f>CHICKEN!I14</f>
        <v>153.14260000000002</v>
      </c>
      <c r="D14" s="6">
        <f>RIBS!I14</f>
        <v>149.14280000000002</v>
      </c>
      <c r="E14" s="6">
        <f>PORK!I14</f>
        <v>146.85700000000003</v>
      </c>
      <c r="F14" s="6">
        <f>BRISKET!I14</f>
        <v>165.14280000000002</v>
      </c>
      <c r="G14" s="6"/>
      <c r="H14" s="6">
        <f t="shared" si="0"/>
        <v>614.28520000000003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6">
        <v>13</v>
      </c>
      <c r="B15" s="6" t="s">
        <v>22</v>
      </c>
      <c r="C15" s="6">
        <f>CHICKEN!I15</f>
        <v>140.5712</v>
      </c>
      <c r="D15" s="6">
        <f>RIBS!I15</f>
        <v>150.28579999999999</v>
      </c>
      <c r="E15" s="6">
        <f>PORK!I15</f>
        <v>164.57139999999998</v>
      </c>
      <c r="F15" s="6">
        <f>BRISKET!I15</f>
        <v>165.71440000000001</v>
      </c>
      <c r="G15" s="6"/>
      <c r="H15" s="6">
        <f t="shared" si="0"/>
        <v>621.14279999999997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6">
        <v>14</v>
      </c>
      <c r="B16" s="6" t="s">
        <v>23</v>
      </c>
      <c r="C16" s="6">
        <f>CHICKEN!I16</f>
        <v>127.99980000000001</v>
      </c>
      <c r="D16" s="6">
        <f>RIBS!I16</f>
        <v>168.57159999999999</v>
      </c>
      <c r="E16" s="6">
        <f>PORK!I16</f>
        <v>161.714</v>
      </c>
      <c r="F16" s="6">
        <f>BRISKET!I16</f>
        <v>131.42859999999999</v>
      </c>
      <c r="G16" s="6"/>
      <c r="H16" s="6">
        <f t="shared" si="0"/>
        <v>589.71399999999994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6">
        <v>15</v>
      </c>
      <c r="B17" s="6" t="s">
        <v>24</v>
      </c>
      <c r="C17" s="6">
        <f>CHICKEN!I17</f>
        <v>151.42860000000002</v>
      </c>
      <c r="D17" s="6">
        <f>RIBS!I17</f>
        <v>146.85739999999998</v>
      </c>
      <c r="E17" s="6">
        <f>PORK!I17</f>
        <v>152.57100000000003</v>
      </c>
      <c r="F17" s="6">
        <f>BRISKET!I17</f>
        <v>124.5712</v>
      </c>
      <c r="G17" s="6"/>
      <c r="H17" s="6">
        <f t="shared" si="0"/>
        <v>575.42820000000006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6">
        <v>16</v>
      </c>
      <c r="B18" s="6" t="s">
        <v>25</v>
      </c>
      <c r="C18" s="6">
        <f>CHICKEN!I18</f>
        <v>128</v>
      </c>
      <c r="D18" s="6">
        <f>RIBS!I18</f>
        <v>157.714</v>
      </c>
      <c r="E18" s="6">
        <f>PORK!I18</f>
        <v>171.42860000000002</v>
      </c>
      <c r="F18" s="6">
        <f>BRISKET!I18</f>
        <v>149.71420000000001</v>
      </c>
      <c r="G18" s="6"/>
      <c r="H18" s="6">
        <f t="shared" si="0"/>
        <v>606.85680000000002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6">
        <v>17</v>
      </c>
      <c r="B19" s="6" t="s">
        <v>26</v>
      </c>
      <c r="C19" s="6">
        <f>CHICKEN!I19</f>
        <v>142.85720000000001</v>
      </c>
      <c r="D19" s="6">
        <f>RIBS!I19</f>
        <v>141.71460000000002</v>
      </c>
      <c r="E19" s="6">
        <f>PORK!I19</f>
        <v>137.714</v>
      </c>
      <c r="F19" s="6">
        <f>BRISKET!I19</f>
        <v>124</v>
      </c>
      <c r="G19" s="6"/>
      <c r="H19" s="6">
        <f t="shared" si="0"/>
        <v>546.28580000000011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6">
        <v>18</v>
      </c>
      <c r="B20" s="6" t="s">
        <v>27</v>
      </c>
      <c r="C20" s="6">
        <f>CHICKEN!I20</f>
        <v>152</v>
      </c>
      <c r="D20" s="6">
        <f>RIBS!I20</f>
        <v>160.57120000000003</v>
      </c>
      <c r="E20" s="6">
        <f>PORK!I20</f>
        <v>163.42840000000001</v>
      </c>
      <c r="F20" s="6">
        <f>BRISKET!I20</f>
        <v>158.28560000000002</v>
      </c>
      <c r="G20" s="6"/>
      <c r="H20" s="6">
        <f t="shared" si="0"/>
        <v>634.28520000000003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6">
        <v>19</v>
      </c>
      <c r="B21" s="6" t="s">
        <v>28</v>
      </c>
      <c r="C21" s="6">
        <f>CHICKEN!I21</f>
        <v>158.85739999999998</v>
      </c>
      <c r="D21" s="6">
        <f>RIBS!I21</f>
        <v>154.28579999999999</v>
      </c>
      <c r="E21" s="6">
        <f>PORK!I21</f>
        <v>157.14280000000002</v>
      </c>
      <c r="F21" s="6">
        <f>BRISKET!I21</f>
        <v>137.14280000000002</v>
      </c>
      <c r="G21" s="6"/>
      <c r="H21" s="6">
        <f t="shared" si="0"/>
        <v>607.42880000000002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6">
        <v>20</v>
      </c>
      <c r="B22" s="6" t="s">
        <v>29</v>
      </c>
      <c r="C22" s="6">
        <f>CHICKEN!I22</f>
        <v>154.85739999999998</v>
      </c>
      <c r="D22" s="6">
        <f>RIBS!I22</f>
        <v>148.57159999999999</v>
      </c>
      <c r="E22" s="6">
        <f>PORK!I22</f>
        <v>151.42860000000002</v>
      </c>
      <c r="F22" s="6">
        <f>BRISKET!I22</f>
        <v>143.42880000000002</v>
      </c>
      <c r="G22" s="6"/>
      <c r="H22" s="6">
        <f t="shared" si="0"/>
        <v>598.28639999999996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6">
        <v>21</v>
      </c>
      <c r="B23" s="6" t="s">
        <v>30</v>
      </c>
      <c r="C23" s="6">
        <f>CHICKEN!I23</f>
        <v>158.28640000000001</v>
      </c>
      <c r="D23" s="6">
        <f>RIBS!I23</f>
        <v>150.85740000000001</v>
      </c>
      <c r="E23" s="6">
        <f>PORK!I23</f>
        <v>161.14260000000002</v>
      </c>
      <c r="F23" s="6">
        <f>BRISKET!I23</f>
        <v>144</v>
      </c>
      <c r="G23" s="6"/>
      <c r="H23" s="6">
        <f t="shared" si="0"/>
        <v>614.28640000000007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6">
        <v>22</v>
      </c>
      <c r="B24" s="6" t="s">
        <v>31</v>
      </c>
      <c r="C24" s="6">
        <f>CHICKEN!I24</f>
        <v>137.1422</v>
      </c>
      <c r="D24" s="6">
        <f>RIBS!I24</f>
        <v>166.85740000000001</v>
      </c>
      <c r="E24" s="6">
        <f>PORK!I24</f>
        <v>158.286</v>
      </c>
      <c r="F24" s="6">
        <f>BRISKET!I24</f>
        <v>137.143</v>
      </c>
      <c r="G24" s="6"/>
      <c r="H24" s="6">
        <f t="shared" si="0"/>
        <v>599.42859999999996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6">
        <v>23</v>
      </c>
      <c r="B25" s="6" t="s">
        <v>32</v>
      </c>
      <c r="C25" s="6">
        <f>CHICKEN!I25</f>
        <v>159.42860000000002</v>
      </c>
      <c r="D25" s="6">
        <f>RIBS!I25</f>
        <v>171.42860000000002</v>
      </c>
      <c r="E25" s="6">
        <f>PORK!I25</f>
        <v>139.99979999999999</v>
      </c>
      <c r="F25" s="6">
        <f>BRISKET!I25</f>
        <v>144.57140000000001</v>
      </c>
      <c r="G25" s="6"/>
      <c r="H25" s="6">
        <f t="shared" si="0"/>
        <v>615.42840000000001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6">
        <v>24</v>
      </c>
      <c r="B26" s="6" t="s">
        <v>33</v>
      </c>
      <c r="C26" s="6">
        <f>CHICKEN!I26</f>
        <v>160.57139999999998</v>
      </c>
      <c r="D26" s="6">
        <f>RIBS!I26</f>
        <v>161.71420000000001</v>
      </c>
      <c r="E26" s="6">
        <f>PORK!I26</f>
        <v>170.85720000000001</v>
      </c>
      <c r="F26" s="6">
        <f>BRISKET!I26</f>
        <v>144.57140000000001</v>
      </c>
      <c r="G26" s="6"/>
      <c r="H26" s="6">
        <f t="shared" si="0"/>
        <v>637.71420000000001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6">
        <v>25</v>
      </c>
      <c r="B27" s="6" t="s">
        <v>34</v>
      </c>
      <c r="C27" s="6">
        <f>CHICKEN!I27</f>
        <v>158.28539999999998</v>
      </c>
      <c r="D27" s="6">
        <f>RIBS!I27</f>
        <v>146.28560000000002</v>
      </c>
      <c r="E27" s="6">
        <f>PORK!I27</f>
        <v>135.99979999999999</v>
      </c>
      <c r="F27" s="6">
        <f>BRISKET!I27</f>
        <v>149.1422</v>
      </c>
      <c r="G27" s="6"/>
      <c r="H27" s="6">
        <f t="shared" si="0"/>
        <v>589.71299999999997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6">
        <v>26</v>
      </c>
      <c r="B28" s="6" t="s">
        <v>35</v>
      </c>
      <c r="C28" s="6">
        <f>CHICKEN!I28</f>
        <v>169.71420000000001</v>
      </c>
      <c r="D28" s="6">
        <f>RIBS!I28</f>
        <v>145.714</v>
      </c>
      <c r="E28" s="6">
        <f>PORK!I28</f>
        <v>139.99959999999999</v>
      </c>
      <c r="F28" s="6">
        <f>BRISKET!I28</f>
        <v>150.28579999999999</v>
      </c>
      <c r="G28" s="6"/>
      <c r="H28" s="6">
        <f t="shared" si="0"/>
        <v>605.71360000000004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6">
        <v>27</v>
      </c>
      <c r="B29" s="6" t="s">
        <v>36</v>
      </c>
      <c r="C29" s="6">
        <f>CHICKEN!I29</f>
        <v>158.28579999999999</v>
      </c>
      <c r="D29" s="6">
        <f>RIBS!I29</f>
        <v>150.28579999999999</v>
      </c>
      <c r="E29" s="6">
        <f>PORK!I29</f>
        <v>159.42880000000002</v>
      </c>
      <c r="F29" s="6">
        <f>BRISKET!I29</f>
        <v>167.42840000000001</v>
      </c>
      <c r="G29" s="6"/>
      <c r="H29" s="6">
        <f t="shared" si="0"/>
        <v>635.42880000000002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6">
        <v>28</v>
      </c>
      <c r="B30" s="6" t="s">
        <v>37</v>
      </c>
      <c r="C30" s="6">
        <f>CHICKEN!I30</f>
        <v>161.71440000000001</v>
      </c>
      <c r="D30" s="6">
        <f>RIBS!I30</f>
        <v>168.57119999999998</v>
      </c>
      <c r="E30" s="6">
        <f>PORK!I30</f>
        <v>115.4288</v>
      </c>
      <c r="F30" s="6">
        <f>BRISKET!I30</f>
        <v>153.143</v>
      </c>
      <c r="G30" s="6"/>
      <c r="H30" s="6">
        <f t="shared" si="0"/>
        <v>598.85739999999998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6">
        <v>29</v>
      </c>
      <c r="B31" s="6" t="s">
        <v>38</v>
      </c>
      <c r="C31" s="6">
        <f>CHICKEN!I31</f>
        <v>151.42860000000002</v>
      </c>
      <c r="D31" s="6">
        <f>RIBS!I31</f>
        <v>165.14279999999999</v>
      </c>
      <c r="E31" s="6">
        <f>PORK!I31</f>
        <v>139.42840000000001</v>
      </c>
      <c r="F31" s="6">
        <f>BRISKET!I31</f>
        <v>157.14260000000002</v>
      </c>
      <c r="G31" s="6"/>
      <c r="H31" s="6">
        <f t="shared" si="0"/>
        <v>613.14240000000007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6">
        <v>30</v>
      </c>
      <c r="B32" s="6" t="s">
        <v>39</v>
      </c>
      <c r="C32" s="6">
        <f>CHICKEN!I32</f>
        <v>165.14300000000003</v>
      </c>
      <c r="D32" s="6">
        <f>RIBS!I32</f>
        <v>154.2852</v>
      </c>
      <c r="E32" s="6">
        <f>PORK!I32</f>
        <v>141.14260000000002</v>
      </c>
      <c r="F32" s="6">
        <f>BRISKET!I32</f>
        <v>176.57139999999998</v>
      </c>
      <c r="G32" s="6"/>
      <c r="H32" s="6">
        <f t="shared" si="0"/>
        <v>637.1422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6">
        <v>31</v>
      </c>
      <c r="B33" s="6" t="s">
        <v>40</v>
      </c>
      <c r="C33" s="6">
        <f>CHICKEN!I33</f>
        <v>165.71420000000001</v>
      </c>
      <c r="D33" s="6">
        <f>RIBS!I33</f>
        <v>139.42840000000001</v>
      </c>
      <c r="E33" s="6">
        <f>PORK!I33</f>
        <v>169.71420000000001</v>
      </c>
      <c r="F33" s="6">
        <f>BRISKET!I33</f>
        <v>145.14280000000002</v>
      </c>
      <c r="G33" s="6"/>
      <c r="H33" s="6">
        <f t="shared" si="0"/>
        <v>619.9996000000001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6">
        <v>32</v>
      </c>
      <c r="B34" s="6" t="s">
        <v>41</v>
      </c>
      <c r="C34" s="6">
        <f>CHICKEN!I34</f>
        <v>142.28559999999999</v>
      </c>
      <c r="D34" s="6">
        <f>RIBS!I34</f>
        <v>140.5712</v>
      </c>
      <c r="E34" s="6">
        <f>PORK!I34</f>
        <v>159.428</v>
      </c>
      <c r="F34" s="6">
        <f>BRISKET!I34</f>
        <v>129.14280000000002</v>
      </c>
      <c r="G34" s="6"/>
      <c r="H34" s="6">
        <f t="shared" si="0"/>
        <v>571.42759999999998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6">
        <v>33</v>
      </c>
      <c r="B35" s="6" t="s">
        <v>42</v>
      </c>
      <c r="C35" s="6">
        <f>CHICKEN!I35</f>
        <v>133.71420000000001</v>
      </c>
      <c r="D35" s="6">
        <f>RIBS!I35</f>
        <v>137.71440000000001</v>
      </c>
      <c r="E35" s="6">
        <f>PORK!I35</f>
        <v>164.57139999999998</v>
      </c>
      <c r="F35" s="6">
        <f>BRISKET!I35</f>
        <v>126.28540000000001</v>
      </c>
      <c r="G35" s="6"/>
      <c r="H35" s="6">
        <f t="shared" si="0"/>
        <v>562.28539999999998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6">
        <v>34</v>
      </c>
      <c r="B36" s="6" t="s">
        <v>43</v>
      </c>
      <c r="C36" s="6">
        <f>CHICKEN!I36</f>
        <v>130.85680000000002</v>
      </c>
      <c r="D36" s="6">
        <f>RIBS!I36</f>
        <v>156.00020000000001</v>
      </c>
      <c r="E36" s="6">
        <f>PORK!I36</f>
        <v>168</v>
      </c>
      <c r="F36" s="6">
        <f>BRISKET!I36</f>
        <v>135.42840000000001</v>
      </c>
      <c r="G36" s="6"/>
      <c r="H36" s="6">
        <f t="shared" si="0"/>
        <v>590.28539999999998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6">
        <v>35</v>
      </c>
      <c r="B37" s="6" t="s">
        <v>44</v>
      </c>
      <c r="C37" s="6">
        <f>CHICKEN!I37</f>
        <v>134.28540000000001</v>
      </c>
      <c r="D37" s="6">
        <f>RIBS!I37</f>
        <v>117.143</v>
      </c>
      <c r="E37" s="6">
        <f>PORK!I37</f>
        <v>153.71420000000001</v>
      </c>
      <c r="F37" s="6">
        <f>BRISKET!I37</f>
        <v>146.85680000000002</v>
      </c>
      <c r="G37" s="6"/>
      <c r="H37" s="6">
        <f t="shared" si="0"/>
        <v>551.99940000000004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6">
        <v>36</v>
      </c>
      <c r="B38" s="6" t="s">
        <v>45</v>
      </c>
      <c r="C38" s="6">
        <f>CHICKEN!I38</f>
        <v>143.42840000000001</v>
      </c>
      <c r="D38" s="6">
        <f>RIBS!I38</f>
        <v>132</v>
      </c>
      <c r="E38" s="6">
        <f>PORK!I38</f>
        <v>155.99959999999999</v>
      </c>
      <c r="F38" s="6">
        <f>BRISKET!I38</f>
        <v>123.4284</v>
      </c>
      <c r="G38" s="6"/>
      <c r="H38" s="6">
        <f t="shared" si="0"/>
        <v>554.85640000000001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6">
        <v>37</v>
      </c>
      <c r="B39" s="6" t="s">
        <v>46</v>
      </c>
      <c r="C39" s="6">
        <f>CHICKEN!I39</f>
        <v>145.14240000000001</v>
      </c>
      <c r="D39" s="6">
        <f>RIBS!I39</f>
        <v>128.57140000000001</v>
      </c>
      <c r="E39" s="6">
        <f>PORK!I39</f>
        <v>141.14260000000002</v>
      </c>
      <c r="F39" s="6">
        <f>BRISKET!I39</f>
        <v>115.4284</v>
      </c>
      <c r="G39" s="6"/>
      <c r="H39" s="6">
        <f t="shared" si="0"/>
        <v>530.28480000000002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 x14ac:dyDescent="0.2"/>
  <cols>
    <col min="1" max="1" width="8.125" customWidth="1"/>
    <col min="2" max="2" width="33.875" customWidth="1"/>
    <col min="3" max="12" width="8.125" customWidth="1"/>
    <col min="13" max="26" width="8.625" customWidth="1"/>
  </cols>
  <sheetData>
    <row r="1" spans="1:26" x14ac:dyDescent="0.25">
      <c r="A1" s="1" t="s">
        <v>8</v>
      </c>
      <c r="B1" s="1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>
        <v>1</v>
      </c>
      <c r="B2" s="1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>
        <v>2</v>
      </c>
      <c r="B3" s="1" t="s">
        <v>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3</v>
      </c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4</v>
      </c>
      <c r="B5" s="1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5</v>
      </c>
      <c r="B6" s="1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6</v>
      </c>
      <c r="B7" s="1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7</v>
      </c>
      <c r="B8" s="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8</v>
      </c>
      <c r="B9" s="5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9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v>10</v>
      </c>
      <c r="B11" s="1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11</v>
      </c>
      <c r="B12" s="1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12</v>
      </c>
      <c r="B13" s="1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13</v>
      </c>
      <c r="B14" s="1" t="s">
        <v>22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14</v>
      </c>
      <c r="B15" s="1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15</v>
      </c>
      <c r="B16" s="1" t="s">
        <v>24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16</v>
      </c>
      <c r="B17" s="1" t="s">
        <v>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17</v>
      </c>
      <c r="B18" s="1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18</v>
      </c>
      <c r="B19" s="1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19</v>
      </c>
      <c r="B20" s="1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>
        <v>20</v>
      </c>
      <c r="B21" s="1" t="s">
        <v>29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>
        <v>21</v>
      </c>
      <c r="B22" s="1" t="s">
        <v>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>
        <v>22</v>
      </c>
      <c r="B23" s="1" t="s">
        <v>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>
        <v>23</v>
      </c>
      <c r="B24" s="1" t="s">
        <v>32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>
        <v>24</v>
      </c>
      <c r="B25" s="1" t="s">
        <v>33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>
        <v>25</v>
      </c>
      <c r="B26" s="1" t="s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>
        <v>26</v>
      </c>
      <c r="B27" s="1" t="s">
        <v>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>
        <v>27</v>
      </c>
      <c r="B28" s="1" t="s">
        <v>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>
        <v>28</v>
      </c>
      <c r="B29" s="1" t="s">
        <v>37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>
        <v>29</v>
      </c>
      <c r="B30" s="1" t="s">
        <v>38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>
        <v>30</v>
      </c>
      <c r="B31" s="1" t="s">
        <v>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>
        <v>31</v>
      </c>
      <c r="B32" s="1" t="s">
        <v>40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>
        <v>32</v>
      </c>
      <c r="B33" s="1" t="s">
        <v>41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>
        <v>33</v>
      </c>
      <c r="B34" s="1" t="s">
        <v>42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>
        <v>34</v>
      </c>
      <c r="B35" s="1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>
        <v>35</v>
      </c>
      <c r="B36" s="1" t="s">
        <v>44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>
        <v>36</v>
      </c>
      <c r="B37" s="1" t="s">
        <v>45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>
        <v>37</v>
      </c>
      <c r="B38" s="1" t="s">
        <v>46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CHICKEN</vt:lpstr>
      <vt:lpstr>RIBS</vt:lpstr>
      <vt:lpstr>PORK</vt:lpstr>
      <vt:lpstr>BRISKET</vt:lpstr>
      <vt:lpstr>TOTAL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2015-09-23T16:40:17Z</dcterms:created>
  <dcterms:modified xsi:type="dcterms:W3CDTF">2015-09-23T16:40:18Z</dcterms:modified>
</cp:coreProperties>
</file>